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X:\mdauby\TTA\website\2021 New Website\Weatherization Forms\Electronic Forms\"/>
    </mc:Choice>
  </mc:AlternateContent>
  <bookViews>
    <workbookView xWindow="0" yWindow="0" windowWidth="28770" windowHeight="12270"/>
  </bookViews>
  <sheets>
    <sheet name="heat loss short - site built" sheetId="4" r:id="rId1"/>
    <sheet name="heat loss short - mobile home" sheetId="6" r:id="rId2"/>
    <sheet name="log" sheetId="5" r:id="rId3"/>
  </sheets>
  <definedNames>
    <definedName name="_xlnm.Print_Area" localSheetId="1">'heat loss short - mobile home'!$A$1:$O$61</definedName>
    <definedName name="_xlnm.Print_Area" localSheetId="0">'heat loss short - site built'!$A$1:$O$64</definedName>
  </definedNames>
  <calcPr calcId="162913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O61" i="6" l="1"/>
  <c r="O64" i="4"/>
  <c r="H151" i="6"/>
  <c r="H150" i="6"/>
  <c r="H149" i="6"/>
  <c r="H137" i="6"/>
  <c r="H136" i="6"/>
  <c r="H135" i="6"/>
  <c r="H134" i="6"/>
  <c r="H133" i="6"/>
  <c r="H132" i="6"/>
  <c r="H131" i="6"/>
  <c r="H147" i="6"/>
  <c r="H145" i="6"/>
  <c r="H144" i="6"/>
  <c r="H143" i="6"/>
  <c r="H142" i="6"/>
  <c r="H130" i="6"/>
  <c r="F53" i="6"/>
  <c r="F54" i="6" s="1"/>
  <c r="F55" i="6" s="1"/>
  <c r="J55" i="6" s="1"/>
  <c r="J53" i="6" s="1"/>
  <c r="O56" i="6" s="1"/>
  <c r="O57" i="6" s="1"/>
  <c r="F49" i="6"/>
  <c r="F50" i="6"/>
  <c r="F51" i="6" s="1"/>
  <c r="J51" i="6" s="1"/>
  <c r="J49" i="6" s="1"/>
  <c r="G44" i="6"/>
  <c r="H44" i="6" s="1"/>
  <c r="S38" i="6"/>
  <c r="R38" i="6"/>
  <c r="G38" i="6"/>
  <c r="H38" i="6"/>
  <c r="I38" i="6" s="1"/>
  <c r="O38" i="6" s="1"/>
  <c r="S37" i="6"/>
  <c r="R37" i="6"/>
  <c r="G37" i="6"/>
  <c r="H37" i="6" s="1"/>
  <c r="I37" i="6" s="1"/>
  <c r="O37" i="6" s="1"/>
  <c r="S36" i="6"/>
  <c r="T36" i="6" s="1"/>
  <c r="R36" i="6"/>
  <c r="G36" i="6"/>
  <c r="H36" i="6" s="1"/>
  <c r="I36" i="6" s="1"/>
  <c r="O36" i="6" s="1"/>
  <c r="G33" i="6"/>
  <c r="H33" i="6"/>
  <c r="I33" i="6" s="1"/>
  <c r="O33" i="6" s="1"/>
  <c r="G32" i="6"/>
  <c r="H32" i="6" s="1"/>
  <c r="I32" i="6" s="1"/>
  <c r="O32" i="6" s="1"/>
  <c r="G31" i="6"/>
  <c r="H31" i="6"/>
  <c r="I31" i="6" s="1"/>
  <c r="O31" i="6" s="1"/>
  <c r="O30" i="6"/>
  <c r="J28" i="6"/>
  <c r="K28" i="6"/>
  <c r="D28" i="6"/>
  <c r="G28" i="6"/>
  <c r="H28" i="6"/>
  <c r="I28" i="6" s="1"/>
  <c r="L28" i="6" s="1"/>
  <c r="M28" i="6" s="1"/>
  <c r="N28" i="6" s="1"/>
  <c r="O28" i="6" s="1"/>
  <c r="C28" i="6"/>
  <c r="J27" i="6"/>
  <c r="K27" i="6" s="1"/>
  <c r="D27" i="6"/>
  <c r="G27" i="6" s="1"/>
  <c r="H27" i="6" s="1"/>
  <c r="I27" i="6" s="1"/>
  <c r="L27" i="6" s="1"/>
  <c r="M27" i="6" s="1"/>
  <c r="N27" i="6" s="1"/>
  <c r="O27" i="6" s="1"/>
  <c r="C27" i="6"/>
  <c r="J26" i="6"/>
  <c r="K26" i="6" s="1"/>
  <c r="D26" i="6"/>
  <c r="G26" i="6"/>
  <c r="H26" i="6" s="1"/>
  <c r="I26" i="6" s="1"/>
  <c r="L26" i="6" s="1"/>
  <c r="M26" i="6" s="1"/>
  <c r="N26" i="6" s="1"/>
  <c r="O26" i="6" s="1"/>
  <c r="C26" i="6"/>
  <c r="D25" i="6"/>
  <c r="G25" i="6" s="1"/>
  <c r="H25" i="6" s="1"/>
  <c r="I25" i="6" s="1"/>
  <c r="C25" i="6"/>
  <c r="O24" i="6"/>
  <c r="J23" i="6"/>
  <c r="G21" i="6"/>
  <c r="H21" i="6" s="1"/>
  <c r="I21" i="6" s="1"/>
  <c r="O21" i="6" s="1"/>
  <c r="G20" i="6"/>
  <c r="H20" i="6"/>
  <c r="I20" i="6" s="1"/>
  <c r="O20" i="6" s="1"/>
  <c r="G19" i="6"/>
  <c r="H19" i="6" s="1"/>
  <c r="I19" i="6" s="1"/>
  <c r="O19" i="6" s="1"/>
  <c r="G18" i="6"/>
  <c r="H18" i="6"/>
  <c r="I18" i="6" s="1"/>
  <c r="O18" i="6" s="1"/>
  <c r="O17" i="6"/>
  <c r="J16" i="6"/>
  <c r="J25" i="6" s="1"/>
  <c r="G14" i="6"/>
  <c r="H14" i="6" s="1"/>
  <c r="I14" i="6" s="1"/>
  <c r="O14" i="6" s="1"/>
  <c r="G13" i="6"/>
  <c r="H13" i="6"/>
  <c r="I13" i="6"/>
  <c r="O13" i="6" s="1"/>
  <c r="G12" i="6"/>
  <c r="H12" i="6" s="1"/>
  <c r="I12" i="6" s="1"/>
  <c r="O12" i="6" s="1"/>
  <c r="G11" i="6"/>
  <c r="H11" i="6"/>
  <c r="I11" i="6"/>
  <c r="O11" i="6" s="1"/>
  <c r="O10" i="6"/>
  <c r="G8" i="6"/>
  <c r="H8" i="6"/>
  <c r="I8" i="6"/>
  <c r="O8" i="6" s="1"/>
  <c r="G7" i="6"/>
  <c r="H7" i="6"/>
  <c r="I7" i="6" s="1"/>
  <c r="O7" i="6" s="1"/>
  <c r="G6" i="6"/>
  <c r="H6" i="6"/>
  <c r="I6" i="6"/>
  <c r="O6" i="6" s="1"/>
  <c r="G5" i="6"/>
  <c r="H5" i="6"/>
  <c r="I5" i="6" s="1"/>
  <c r="O5" i="6" s="1"/>
  <c r="T37" i="6"/>
  <c r="T38" i="6"/>
  <c r="G38" i="4"/>
  <c r="H38" i="4"/>
  <c r="I38" i="4"/>
  <c r="O38" i="4" s="1"/>
  <c r="G39" i="4"/>
  <c r="H39" i="4"/>
  <c r="I39" i="4" s="1"/>
  <c r="O39" i="4" s="1"/>
  <c r="G40" i="4"/>
  <c r="H40" i="4"/>
  <c r="I40" i="4"/>
  <c r="O40" i="4" s="1"/>
  <c r="S41" i="4"/>
  <c r="S37" i="4"/>
  <c r="T37" i="4" s="1"/>
  <c r="S36" i="4"/>
  <c r="R41" i="4"/>
  <c r="R37" i="4"/>
  <c r="R36" i="4"/>
  <c r="T36" i="4" s="1"/>
  <c r="D35" i="4" s="1"/>
  <c r="D25" i="4"/>
  <c r="G25" i="4" s="1"/>
  <c r="H25" i="4" s="1"/>
  <c r="I25" i="4" s="1"/>
  <c r="J16" i="4"/>
  <c r="J26" i="4"/>
  <c r="K26" i="4"/>
  <c r="C26" i="4"/>
  <c r="C27" i="4"/>
  <c r="C28" i="4"/>
  <c r="C25" i="4"/>
  <c r="J28" i="4"/>
  <c r="K28" i="4" s="1"/>
  <c r="J27" i="4"/>
  <c r="K27" i="4" s="1"/>
  <c r="J23" i="4"/>
  <c r="J25" i="4" s="1"/>
  <c r="G37" i="4"/>
  <c r="H37" i="4"/>
  <c r="I37" i="4" s="1"/>
  <c r="O37" i="4" s="1"/>
  <c r="O30" i="4"/>
  <c r="O24" i="4"/>
  <c r="O17" i="4"/>
  <c r="O10" i="4"/>
  <c r="H56" i="4"/>
  <c r="G56" i="4"/>
  <c r="G57" i="4" s="1"/>
  <c r="G58" i="4" s="1"/>
  <c r="F56" i="4"/>
  <c r="F57" i="4" s="1"/>
  <c r="F58" i="4" s="1"/>
  <c r="E56" i="4"/>
  <c r="E57" i="4"/>
  <c r="E58" i="4"/>
  <c r="H52" i="4"/>
  <c r="H53" i="4"/>
  <c r="H54" i="4"/>
  <c r="G52" i="4"/>
  <c r="G53" i="4" s="1"/>
  <c r="G54" i="4" s="1"/>
  <c r="F52" i="4"/>
  <c r="F53" i="4"/>
  <c r="F54" i="4" s="1"/>
  <c r="E52" i="4"/>
  <c r="E53" i="4"/>
  <c r="E54" i="4" s="1"/>
  <c r="G20" i="4"/>
  <c r="H20" i="4" s="1"/>
  <c r="I20" i="4" s="1"/>
  <c r="O20" i="4" s="1"/>
  <c r="G19" i="4"/>
  <c r="H19" i="4"/>
  <c r="I19" i="4"/>
  <c r="O19" i="4" s="1"/>
  <c r="G7" i="4"/>
  <c r="H7" i="4" s="1"/>
  <c r="I7" i="4" s="1"/>
  <c r="O7" i="4" s="1"/>
  <c r="G8" i="4"/>
  <c r="H8" i="4"/>
  <c r="I8" i="4"/>
  <c r="O8" i="4" s="1"/>
  <c r="G11" i="4"/>
  <c r="H11" i="4" s="1"/>
  <c r="I11" i="4" s="1"/>
  <c r="O11" i="4" s="1"/>
  <c r="G12" i="4"/>
  <c r="H12" i="4"/>
  <c r="I12" i="4"/>
  <c r="O12" i="4" s="1"/>
  <c r="G13" i="4"/>
  <c r="H13" i="4" s="1"/>
  <c r="I13" i="4" s="1"/>
  <c r="O13" i="4" s="1"/>
  <c r="G14" i="4"/>
  <c r="H14" i="4"/>
  <c r="I14" i="4"/>
  <c r="O14" i="4" s="1"/>
  <c r="G18" i="4"/>
  <c r="H18" i="4" s="1"/>
  <c r="I18" i="4" s="1"/>
  <c r="O18" i="4" s="1"/>
  <c r="G21" i="4"/>
  <c r="H21" i="4"/>
  <c r="I21" i="4"/>
  <c r="O21" i="4" s="1"/>
  <c r="G31" i="4"/>
  <c r="H31" i="4" s="1"/>
  <c r="I31" i="4" s="1"/>
  <c r="O31" i="4" s="1"/>
  <c r="G32" i="4"/>
  <c r="H32" i="4"/>
  <c r="I32" i="4"/>
  <c r="O32" i="4" s="1"/>
  <c r="G33" i="4"/>
  <c r="H33" i="4" s="1"/>
  <c r="I33" i="4" s="1"/>
  <c r="O33" i="4" s="1"/>
  <c r="G36" i="4"/>
  <c r="H36" i="4"/>
  <c r="I36" i="4"/>
  <c r="O36" i="4" s="1"/>
  <c r="G41" i="4"/>
  <c r="H41" i="4" s="1"/>
  <c r="I41" i="4" s="1"/>
  <c r="O41" i="4" s="1"/>
  <c r="G47" i="4"/>
  <c r="H47" i="4"/>
  <c r="H57" i="4"/>
  <c r="H58" i="4" s="1"/>
  <c r="H50" i="4"/>
  <c r="G50" i="4"/>
  <c r="F50" i="4"/>
  <c r="E50" i="4"/>
  <c r="D26" i="4"/>
  <c r="G26" i="4" s="1"/>
  <c r="H26" i="4" s="1"/>
  <c r="I26" i="4" s="1"/>
  <c r="L26" i="4" s="1"/>
  <c r="M26" i="4" s="1"/>
  <c r="N26" i="4" s="1"/>
  <c r="O26" i="4" s="1"/>
  <c r="D27" i="4"/>
  <c r="G27" i="4" s="1"/>
  <c r="H27" i="4" s="1"/>
  <c r="I27" i="4" s="1"/>
  <c r="L27" i="4" s="1"/>
  <c r="M27" i="4" s="1"/>
  <c r="N27" i="4" s="1"/>
  <c r="O27" i="4" s="1"/>
  <c r="D28" i="4"/>
  <c r="G28" i="4" s="1"/>
  <c r="H28" i="4" s="1"/>
  <c r="I28" i="4" s="1"/>
  <c r="L28" i="4" s="1"/>
  <c r="M28" i="4" s="1"/>
  <c r="N28" i="4" s="1"/>
  <c r="O28" i="4" s="1"/>
  <c r="H130" i="4"/>
  <c r="G5" i="4"/>
  <c r="H5" i="4"/>
  <c r="I5" i="4" s="1"/>
  <c r="O5" i="4" s="1"/>
  <c r="H131" i="4"/>
  <c r="G6" i="4"/>
  <c r="H6" i="4"/>
  <c r="I6" i="4" s="1"/>
  <c r="O6" i="4" s="1"/>
  <c r="H132" i="4"/>
  <c r="H133" i="4"/>
  <c r="T41" i="4"/>
  <c r="O47" i="4"/>
  <c r="J47" i="4"/>
  <c r="J58" i="4" l="1"/>
  <c r="J56" i="4" s="1"/>
  <c r="O59" i="4" s="1"/>
  <c r="O60" i="4" s="1"/>
  <c r="J44" i="6"/>
  <c r="O44" i="6"/>
  <c r="O58" i="6"/>
  <c r="K25" i="6"/>
  <c r="L25" i="6" s="1"/>
  <c r="M25" i="6" s="1"/>
  <c r="N25" i="6" s="1"/>
  <c r="O25" i="6" s="1"/>
  <c r="O45" i="6" s="1"/>
  <c r="J54" i="4"/>
  <c r="J52" i="4" s="1"/>
  <c r="O61" i="4"/>
  <c r="K25" i="4"/>
  <c r="L25" i="4" s="1"/>
  <c r="M25" i="4" s="1"/>
  <c r="N25" i="4" s="1"/>
  <c r="O25" i="4" s="1"/>
  <c r="O48" i="4" s="1"/>
  <c r="O62" i="4" l="1"/>
  <c r="O59" i="6"/>
  <c r="O63" i="4" l="1"/>
  <c r="O60" i="6"/>
</calcChain>
</file>

<file path=xl/comments1.xml><?xml version="1.0" encoding="utf-8"?>
<comments xmlns="http://schemas.openxmlformats.org/spreadsheetml/2006/main">
  <authors>
    <author>Dan Phillips</author>
  </authors>
  <commentList>
    <comment ref="D5" authorId="0" shapeId="0">
      <text>
        <r>
          <rPr>
            <b/>
            <sz val="9"/>
            <color indexed="81"/>
            <rFont val="Tahoma"/>
            <charset val="1"/>
          </rPr>
          <t>Dan Phillips:</t>
        </r>
        <r>
          <rPr>
            <sz val="9"/>
            <color indexed="81"/>
            <rFont val="Tahoma"/>
            <charset val="1"/>
          </rPr>
          <t xml:space="preserve">
Sidewall 1 should be the wall system with the most windows &amp; door components.</t>
        </r>
      </text>
    </comment>
    <comment ref="A35" authorId="0" shapeId="0">
      <text>
        <r>
          <rPr>
            <b/>
            <sz val="9"/>
            <color indexed="81"/>
            <rFont val="Tahoma"/>
            <charset val="1"/>
          </rPr>
          <t>Dan Phillips:</t>
        </r>
        <r>
          <rPr>
            <sz val="9"/>
            <color indexed="81"/>
            <rFont val="Tahoma"/>
            <charset val="1"/>
          </rPr>
          <t xml:space="preserve">
Don't forget, Slab elements are entered in LINEAR feet, not square feet.</t>
        </r>
      </text>
    </comment>
  </commentList>
</comments>
</file>

<file path=xl/comments2.xml><?xml version="1.0" encoding="utf-8"?>
<comments xmlns="http://schemas.openxmlformats.org/spreadsheetml/2006/main">
  <authors>
    <author>Dan Phillips</author>
  </authors>
  <commentList>
    <comment ref="D5" authorId="0" shapeId="0">
      <text>
        <r>
          <rPr>
            <b/>
            <sz val="9"/>
            <color indexed="81"/>
            <rFont val="Tahoma"/>
            <charset val="1"/>
          </rPr>
          <t>Dan Phillips:</t>
        </r>
        <r>
          <rPr>
            <sz val="9"/>
            <color indexed="81"/>
            <rFont val="Tahoma"/>
            <charset val="1"/>
          </rPr>
          <t xml:space="preserve">
Sidewall 1 should be the wall system with the most windows &amp; door components.</t>
        </r>
      </text>
    </comment>
  </commentList>
</comments>
</file>

<file path=xl/sharedStrings.xml><?xml version="1.0" encoding="utf-8"?>
<sst xmlns="http://schemas.openxmlformats.org/spreadsheetml/2006/main" count="491" uniqueCount="267">
  <si>
    <t>Weatherization Automated Heat Loss Form - Site Built</t>
  </si>
  <si>
    <t>Weatherization Automated Heat Loss Form - Mobile Home</t>
  </si>
  <si>
    <t>Aestheics changes, tweaked colors to match INCAA logo.  Added SB &amp; MH designations to title of forms</t>
  </si>
  <si>
    <t>SUB TOTAL LOSS</t>
  </si>
  <si>
    <t>Heat Loss Factor</t>
  </si>
  <si>
    <t>System Type</t>
  </si>
  <si>
    <t>Wall Insulation R- Value</t>
  </si>
  <si>
    <t>Wall Insulation Correction Factor</t>
  </si>
  <si>
    <t>Duct Loss</t>
  </si>
  <si>
    <t>Duct Multiplier</t>
  </si>
  <si>
    <t>Total btu loss</t>
  </si>
  <si>
    <t>90%+</t>
  </si>
  <si>
    <t>Basement Floor</t>
  </si>
  <si>
    <t>BASEMENT FLOOR; MORE THAN 2 FEET BELOW GRADE</t>
  </si>
  <si>
    <t>Sidewall Gross Area</t>
  </si>
  <si>
    <t>Sidewall Net Area</t>
  </si>
  <si>
    <t>Name</t>
  </si>
  <si>
    <t>Blower Door Testing</t>
  </si>
  <si>
    <t>BLOCK WALL; BELOW GRADE</t>
  </si>
  <si>
    <t>BLOCK WALL; BELOW GRADE; R-5</t>
  </si>
  <si>
    <t>BLOCK WALL; BELOW GRADE; R-10</t>
  </si>
  <si>
    <t>BLOCK WALL; BELOW GRADE; R-19</t>
  </si>
  <si>
    <t>Floors over 'closed crawl'</t>
  </si>
  <si>
    <t>"CLOSED CRAWL"; HARDWOOD; NO INSULATION</t>
  </si>
  <si>
    <t>"CLOSED CRAWL"; HARDWOOD; R-11</t>
  </si>
  <si>
    <t>"CLOSED CRAWL"; HARDWOOD; R-13</t>
  </si>
  <si>
    <t>"CLOSED CRAWL"; HARDWOOD; R-19</t>
  </si>
  <si>
    <t>"CLOSED CRAWL"; HARDWOOD; R-30</t>
  </si>
  <si>
    <t>"CLOSED CRAWL"; CARPET; NO INSULATION</t>
  </si>
  <si>
    <t>"CLOSED CRAWL"; CARPET; R-11</t>
  </si>
  <si>
    <t>"CLOSED CRAWL"; CARPET; R-13</t>
  </si>
  <si>
    <t>"CLOSED CRAWL"; CARPET; R-19</t>
  </si>
  <si>
    <t>"CLOSED CRAWL"; CARPET; R-30</t>
  </si>
  <si>
    <t>SLAB</t>
  </si>
  <si>
    <t>AREA</t>
  </si>
  <si>
    <t>BOTH</t>
  </si>
  <si>
    <t>(blank)</t>
  </si>
  <si>
    <t>blank</t>
  </si>
  <si>
    <t>Date</t>
  </si>
  <si>
    <t>Activity</t>
  </si>
  <si>
    <t>2010.11.7</t>
  </si>
  <si>
    <t>Inserted comments about slab sizes.  Added slab size test.  Inserted blanks at the end of each component type for easier custom component insertions.</t>
  </si>
  <si>
    <t>Version</t>
  </si>
  <si>
    <t>found a bug? email me:</t>
  </si>
  <si>
    <t>dphillips [at] incap.org</t>
  </si>
  <si>
    <t>2011.2.10</t>
  </si>
  <si>
    <t>Added mobile home specific drop down items</t>
  </si>
  <si>
    <t>1" FIBERGLASS</t>
  </si>
  <si>
    <t>2" FIBERGLASS</t>
  </si>
  <si>
    <t>3" FIBERGLASS</t>
  </si>
  <si>
    <t>1" FIBERGLASS  - ATTIC</t>
  </si>
  <si>
    <t>2" FIBERGLASS - ATTIC</t>
  </si>
  <si>
    <t>3" FIBERGLASS - ATTIC</t>
  </si>
  <si>
    <t>4" FIBERGLASS - ATTIC</t>
  </si>
  <si>
    <t>6" FIBERGLASS - ATTIC</t>
  </si>
  <si>
    <t>8" FIBERGLASS - ATTIC</t>
  </si>
  <si>
    <t>12" FIBERGLASS - ATTIC</t>
  </si>
  <si>
    <t>UNINSULATED - ATTIC</t>
  </si>
  <si>
    <t>Belly</t>
  </si>
  <si>
    <t>2" FIBERGLASS - BELLY</t>
  </si>
  <si>
    <t>3" FIBERGLASS - BELLY</t>
  </si>
  <si>
    <t>4" FIBERGLASS - BELLY</t>
  </si>
  <si>
    <t>6" FIBERGLASS - BELLY</t>
  </si>
  <si>
    <t>8" FIBERGLASS - BELLY</t>
  </si>
  <si>
    <t>10" FIBERGLASS - BELLY</t>
  </si>
  <si>
    <t>12" FIBERGLASS - BELLY</t>
  </si>
  <si>
    <t>CATHEDRAL; 2" FIBERGLASS</t>
  </si>
  <si>
    <t>CATHEDRAL; 3" FIBERGLASS</t>
  </si>
  <si>
    <t>CATHEDRAL; 4" FIBERGLASS</t>
  </si>
  <si>
    <t>CATHEDRAL; 6" FIBERGLASS</t>
  </si>
  <si>
    <t>CATHEDRAL; 8" FIBERGLASS</t>
  </si>
  <si>
    <t>BELLY</t>
  </si>
  <si>
    <t>Duct Insulation R- Value</t>
  </si>
  <si>
    <t>OPEN CRAWL; HARDWOOD; R-19</t>
  </si>
  <si>
    <t>OPEN CRAWL; HARDWOOD; R-30</t>
  </si>
  <si>
    <t>OPEN CRAWL; CARPET; NO INSULATION</t>
  </si>
  <si>
    <t>OPEN CRAWL; CARPET; R-11</t>
  </si>
  <si>
    <t>OPEN CRAWL; CARPET; R-13</t>
  </si>
  <si>
    <t>OPEN CRAWL; CARPET; R-19</t>
  </si>
  <si>
    <t>OPEN CRAWL; CARPET; R-30</t>
  </si>
  <si>
    <t>Concrete Slab on Grade</t>
  </si>
  <si>
    <t>SLAB; NO INSULATION</t>
  </si>
  <si>
    <t>SLAB; R-5</t>
  </si>
  <si>
    <t>SLAB; R-10</t>
  </si>
  <si>
    <t>SLAB; R-8</t>
  </si>
  <si>
    <t>Design Temperature Difference</t>
  </si>
  <si>
    <t>Exposure</t>
  </si>
  <si>
    <t>HTM</t>
  </si>
  <si>
    <t>Total Area</t>
  </si>
  <si>
    <t>btu/H loss</t>
  </si>
  <si>
    <t>Glass</t>
  </si>
  <si>
    <t>Doors</t>
  </si>
  <si>
    <t>Floors/Foundation</t>
  </si>
  <si>
    <t>U-value</t>
  </si>
  <si>
    <t>Type</t>
  </si>
  <si>
    <t>CFM@50Pa</t>
  </si>
  <si>
    <t>1 STORY; NO SHIELDING</t>
  </si>
  <si>
    <t>1 STORY; LIGHT SHIELDING</t>
  </si>
  <si>
    <t>1 STORY; MODERATE SHIELDING</t>
  </si>
  <si>
    <t>1 STORY; HEAVY SHIELDING</t>
  </si>
  <si>
    <t>1 STORY; VERY HEAVY SHEILDING</t>
  </si>
  <si>
    <t>2 STORY; NO SHIELDING</t>
  </si>
  <si>
    <t>2 STORY; LIGHT SHIELDING</t>
  </si>
  <si>
    <t>2 STORY; MODERATE SHIELDING</t>
  </si>
  <si>
    <t>2 STORY; HEAVY SHIELDING</t>
  </si>
  <si>
    <t>2 STORY; VERY HEAVY SHEILDING</t>
  </si>
  <si>
    <t>3 STORY; NO SHIELDING</t>
  </si>
  <si>
    <t>3 STORY; LIGHT SHIELDING</t>
  </si>
  <si>
    <t>3 STORY; MODERATE SHIELDING</t>
  </si>
  <si>
    <t>3 STORY; HEAVY SHIELDING</t>
  </si>
  <si>
    <t>3 STORY; VERY HEAVY SHEILDING</t>
  </si>
  <si>
    <t>Infiltration Load</t>
  </si>
  <si>
    <t>TRUNK &amp; BRANCH; 1000 SQFT</t>
  </si>
  <si>
    <t>TRUNK &amp; BRANCH; 2000 SQFT</t>
  </si>
  <si>
    <t>TRUNK &amp; BRANCH; 1500 SQFT</t>
  </si>
  <si>
    <t>TRUNK &amp; BRANCH; 2500 SQFT</t>
  </si>
  <si>
    <t>TRUNK &amp; BRANCH; 3000 SQFT</t>
  </si>
  <si>
    <t>RADIAL; 1000 SQFT</t>
  </si>
  <si>
    <t>RADIAL; 1500 SQFT</t>
  </si>
  <si>
    <t>RADIAL; 2000 SQFT</t>
  </si>
  <si>
    <t>RADIAL; 2500 SQFT</t>
  </si>
  <si>
    <t>RADIAL; 3000 SQFT</t>
  </si>
  <si>
    <t>Duct Location</t>
  </si>
  <si>
    <t>VENTED ATTIC / KNEEWALL SPACE</t>
  </si>
  <si>
    <t>UNCONDITIONED BASEMENT / CLOSED CRAWL</t>
  </si>
  <si>
    <t>GARAGE</t>
  </si>
  <si>
    <t>BELOW SLAB FLOOR</t>
  </si>
  <si>
    <t>Duct Load (1)</t>
  </si>
  <si>
    <t>TRUNK &amp; BRANCH; R-0</t>
  </si>
  <si>
    <t>TRUNK &amp; BRANCH; R-2</t>
  </si>
  <si>
    <t>TRUNK &amp; BRANCH; R-4</t>
  </si>
  <si>
    <t>TRUNK &amp; BRANCH; R-6</t>
  </si>
  <si>
    <t>TRUNK &amp; BRANCH; R-8</t>
  </si>
  <si>
    <t>RADIAL; R-0</t>
  </si>
  <si>
    <t>RADIAL; R-2</t>
  </si>
  <si>
    <t>RADIAL; R-4</t>
  </si>
  <si>
    <t>RADIAL; R-6</t>
  </si>
  <si>
    <t>RADIAL; R-8</t>
  </si>
  <si>
    <t>Infiltration Multiplier</t>
  </si>
  <si>
    <t>Duct Load (2)</t>
  </si>
  <si>
    <t>1000 SQFT</t>
  </si>
  <si>
    <t>1500 SQFT</t>
  </si>
  <si>
    <t>2000 SQFT</t>
  </si>
  <si>
    <t>2500 SQFT</t>
  </si>
  <si>
    <t>3000 SQFT</t>
  </si>
  <si>
    <t>R-0</t>
  </si>
  <si>
    <t>R-2</t>
  </si>
  <si>
    <t>R-4</t>
  </si>
  <si>
    <t>R-6</t>
  </si>
  <si>
    <t>R-8</t>
  </si>
  <si>
    <t>Insulation Correction (1)</t>
  </si>
  <si>
    <t>Insulation Correction (2)</t>
  </si>
  <si>
    <t>Duct Load (3)</t>
  </si>
  <si>
    <t>Insulation Correction (3)</t>
  </si>
  <si>
    <t>Duct Load (4)</t>
  </si>
  <si>
    <t>Insulation Correction (4)</t>
  </si>
  <si>
    <t>SKYLIGHT; SINGLE; PLASTIC DOME; WOOD FRAME</t>
  </si>
  <si>
    <t>SKYLIGHT; SINGLE; PLASTIC DOME; T.I.M. FRAME</t>
  </si>
  <si>
    <t>SKYLIGHT; SINGLE; PLASTIC DOME; METAL FRAME</t>
  </si>
  <si>
    <t>SKYLIGHT; DOUBLE; WOOD FRAME</t>
  </si>
  <si>
    <t>SKYLIGHT; DOUBLE; T.I.M. FRAME</t>
  </si>
  <si>
    <t>SKYLIGHT; DOUBLE; METAL FRAME</t>
  </si>
  <si>
    <t>SKYLIGHT; DOUBLE; LOW E; WOOD FRAME</t>
  </si>
  <si>
    <t>SKYLIGHT; DOUBLE; LOW E; T.I.M. FRAME</t>
  </si>
  <si>
    <t>SKYLIGHT; DOUBLE; LOW E; METAL FRAME</t>
  </si>
  <si>
    <t>JALOUSIE WINDOW; SINGLE GLASS; METAL FRAME</t>
  </si>
  <si>
    <t>JALOUSIE WINDOW; STORM; METAL FRAME</t>
  </si>
  <si>
    <t>Wood Doors</t>
  </si>
  <si>
    <t>WOOD DOOR; HOLLOW CORE</t>
  </si>
  <si>
    <t>WOOD DOOR; HOLLOW CORE; WOOD STORM</t>
  </si>
  <si>
    <t>WOOD DOOR; HOLLOW CORE; METAL STORM</t>
  </si>
  <si>
    <t>WOOD DOOR; SOLID CORE</t>
  </si>
  <si>
    <t>WOOD DOOR; SOLID CORE; WOOD STORM</t>
  </si>
  <si>
    <t>WOOD DOOR; SOLID CORE; METAL STORM</t>
  </si>
  <si>
    <t>WOOD DOOR; PANEL</t>
  </si>
  <si>
    <t>WOOD DOOR; PANEL; WOOD STORM</t>
  </si>
  <si>
    <t>WOOD DOOR; PANEL; METAL STORM</t>
  </si>
  <si>
    <t>Metal Doors</t>
  </si>
  <si>
    <t>METAL DOOR; FIBERGLASS CORE</t>
  </si>
  <si>
    <t>METAL DOOR; FIBERGLASS CORE; STORM</t>
  </si>
  <si>
    <t>METAL DOOR; POLYSTYRENE CORE</t>
  </si>
  <si>
    <t>METAL DOOR; POLYSTYRENE CORE; STORM</t>
  </si>
  <si>
    <t>METAL DOOR; URETHANE CORE</t>
  </si>
  <si>
    <t>METAL DOOR; URETHANE CORE; STORM</t>
  </si>
  <si>
    <t>Exterior Walls</t>
  </si>
  <si>
    <t>EMPTY WALL</t>
  </si>
  <si>
    <t>4" FIBERGLASS</t>
  </si>
  <si>
    <t>4" DENSE PACK CELLULOSE</t>
  </si>
  <si>
    <t>6" FIBERGLASS</t>
  </si>
  <si>
    <t>6" DENSE PACK CELLULOSE</t>
  </si>
  <si>
    <t>Masonry walls above grade</t>
  </si>
  <si>
    <t>BLOCK WALL; ABOVE GRADE</t>
  </si>
  <si>
    <t>BLOCK WALL; ABOVE GRADE; R-5</t>
  </si>
  <si>
    <t>BLOCK WALL; ABOVE GRADE; R-19</t>
  </si>
  <si>
    <t>Masonry walls below grade</t>
  </si>
  <si>
    <t>Basement walls</t>
  </si>
  <si>
    <t>BASEMENT WALL</t>
  </si>
  <si>
    <t>BASEMENT WALL; R-5</t>
  </si>
  <si>
    <t>BASEMENT WALL; R-10</t>
  </si>
  <si>
    <t>BLOCK WALL; ABOVE GRADE; R-10</t>
  </si>
  <si>
    <t>BASEMENT WALL; R-19</t>
  </si>
  <si>
    <t>Ceilings</t>
  </si>
  <si>
    <t>Cathedral Ceilings</t>
  </si>
  <si>
    <t>Floors over open crawl</t>
  </si>
  <si>
    <t>CEILING; UNINSULATED</t>
  </si>
  <si>
    <t>CEILING; R-7</t>
  </si>
  <si>
    <t>CEILING; R-11</t>
  </si>
  <si>
    <t>CEILING; R-19</t>
  </si>
  <si>
    <t>CEILING; R-22</t>
  </si>
  <si>
    <t>CEILING; R-26</t>
  </si>
  <si>
    <t>CEILING; R-30</t>
  </si>
  <si>
    <t>CEILING; R-38</t>
  </si>
  <si>
    <t>CEILING; R-44</t>
  </si>
  <si>
    <t>CEILING; R-56</t>
  </si>
  <si>
    <t>CATHEDRAL; UNINSULATED</t>
  </si>
  <si>
    <t>CATHEDRAL; R-7</t>
  </si>
  <si>
    <t>CATHEDRAL; R-11</t>
  </si>
  <si>
    <t>CATHEDRAL; R-19</t>
  </si>
  <si>
    <t>CATHEDRAL; R-22</t>
  </si>
  <si>
    <t>CATHEDRAL; R-30</t>
  </si>
  <si>
    <t>OPEN CRAWL; HARDWOOD; R-13</t>
  </si>
  <si>
    <t>OPEN CRAWL; HARDWOOD; R-11</t>
  </si>
  <si>
    <t>OPEN CRAWL; HARDWOOD; NO INSULATION</t>
  </si>
  <si>
    <t>Single Pane Window</t>
  </si>
  <si>
    <t>Single Pane Window &amp; Storm</t>
  </si>
  <si>
    <t>Double Pane Window</t>
  </si>
  <si>
    <t>Double Pane Window &amp; Storm</t>
  </si>
  <si>
    <t>HTM VALUE</t>
  </si>
  <si>
    <t>Triple Pane Window</t>
  </si>
  <si>
    <t>Jalousie Windows</t>
  </si>
  <si>
    <t>Skylights</t>
  </si>
  <si>
    <t>SINGLE PANE WINDOW; CLEAR GLASS; WOOD FRAME</t>
  </si>
  <si>
    <t>SINGLE PANE WINDOW; CLEAR GLASS; T.I.M. FRAME</t>
  </si>
  <si>
    <t>SINGLE PANE WINDOW; CLEAR GLASS; METAL FRAME</t>
  </si>
  <si>
    <t>SINGLE PANE WINDOW &amp; STORM; CLEAR GLASS; WOOD FRAME</t>
  </si>
  <si>
    <t>SINGLE PANE WINDOW &amp; STORM; CLEAR GLASS; T.I.M. FRAME</t>
  </si>
  <si>
    <t>SINGLE PANE WINDOW &amp; STORM; CLEAR GLASS; METAL FRAME</t>
  </si>
  <si>
    <t>SINGLE PANE WINDOW &amp; STORM; LOW E; WOOD FRAME</t>
  </si>
  <si>
    <t>SINGLE PANE WINDOW &amp; STORM; LOW E; T.I.M. FRAME</t>
  </si>
  <si>
    <t>SINGLE PANE WINDOW &amp; STORM; LOW E; METAL FRAME</t>
  </si>
  <si>
    <t>DOUBLE PANE WINDOW; CLEAR GLASS; WOOD FRAME</t>
  </si>
  <si>
    <t>DOUBLE PANE WINDOW; CLEAR GLASS; T.I.M. FRAME</t>
  </si>
  <si>
    <t>DOUBLE PANE WINDOW; CLEAR GLASS; METAL FRAME</t>
  </si>
  <si>
    <t>DOUBLE PANE WINDOW; LOW E; WOOD FRAME</t>
  </si>
  <si>
    <t>DOUBLE PANE WINDOW; LOW E; T.I.M. FRAME</t>
  </si>
  <si>
    <t>DOUBLE PANE WINDOW; LOW E; METAL FRAME</t>
  </si>
  <si>
    <t>DOUBLE PANE WINDOW; BLINDS IN PANE; WOOD FRAME</t>
  </si>
  <si>
    <t>DOUBLE PANE WINDOW; BLINDS IN PANE; T.I.M. FRAME</t>
  </si>
  <si>
    <t>DOUBLE PANE WINDOW &amp; STORM; CLEAR GLASS; WOOD FRAME</t>
  </si>
  <si>
    <t>DOUBLE PANE WINDOW &amp; STORM; CLEAR GLASS; T.I.M. FRAME</t>
  </si>
  <si>
    <t>DOUBLE PANE WINDOW &amp; STORM; CLEAR GLASS; METAL FRAME</t>
  </si>
  <si>
    <t>DOUBLE PANE WINDOW &amp; STORM; LOW E; WOOD FRAME</t>
  </si>
  <si>
    <t>DOUBLE PANE WINDOW &amp; STORM; LOW E; T.I.M. FRAME</t>
  </si>
  <si>
    <t>DOUBLE PANE WINDOW &amp; STORM; LOW E; METAL FRAME</t>
  </si>
  <si>
    <t>TRIPLE PANE WINDOW; CLEAR GLASS; WOOD FRAME</t>
  </si>
  <si>
    <t>TRIPLE PANE WINDOW; CLEAR GLASS; T.I.M. FRAME</t>
  </si>
  <si>
    <t>TRIPLE PANE WINDOW; CLEAR GLASS; METAL FRAME</t>
  </si>
  <si>
    <t>TRIPLE PANE WINDOW; LOW E; WOOD FRAME</t>
  </si>
  <si>
    <t>TRIPLE PANE WINDOW; LOW E; T.I.M. FRAME</t>
  </si>
  <si>
    <t>TRIPLE PANE WINDOW; LOW E; METAL FRAME</t>
  </si>
  <si>
    <t>TRIPLE PANE WINDOW; STORM; WOOD FRAME</t>
  </si>
  <si>
    <t>TRIPLE PANE WINDOW; STORM; T.I.M. FRAME</t>
  </si>
  <si>
    <t>TRIPLE PANE WINDOW; STORM; METAL FRAME</t>
  </si>
  <si>
    <t>SKYLIGHT; SINGLE; CLEAR GLASS; WOOD FRAME</t>
  </si>
  <si>
    <t>SKYLIGHT; SINGLE; CLEAR GLASS; T.I.M. FRAME</t>
  </si>
  <si>
    <t>SKYLIGHT; SINGLE; CLEAR GLASS; METAL FRAME</t>
  </si>
  <si>
    <t>Updated gas furnace sizing default to 95% efficient from 90% efficient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</si>
</sst>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i/>
      <sz val="10"/>
      <color theme="5" tint="-0.24994659260841701"/>
      <name val="Calibri"/>
      <family val="2"/>
      <scheme val="minor"/>
    </font>
    <font>
      <sz val="8"/>
      <name val="Verdana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88746A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D31245"/>
      </left>
      <right style="thin">
        <color rgb="FFD31245"/>
      </right>
      <top style="thin">
        <color rgb="FFD31245"/>
      </top>
      <bottom style="thin">
        <color rgb="FFD31245"/>
      </bottom>
      <diagonal/>
    </border>
    <border>
      <left style="thin">
        <color indexed="64"/>
      </left>
      <right style="thin">
        <color indexed="64"/>
      </right>
      <top/>
      <bottom style="thin">
        <color rgb="FFFF0000"/>
      </bottom>
      <diagonal/>
    </border>
    <border>
      <left style="thin">
        <color rgb="FFD31245"/>
      </left>
      <right/>
      <top style="thin">
        <color rgb="FFD31245"/>
      </top>
      <bottom style="thin">
        <color rgb="FFD31245"/>
      </bottom>
      <diagonal/>
    </border>
    <border>
      <left/>
      <right/>
      <top style="thin">
        <color rgb="FFD31245"/>
      </top>
      <bottom style="thin">
        <color rgb="FFD31245"/>
      </bottom>
      <diagonal/>
    </border>
    <border>
      <left/>
      <right style="thin">
        <color rgb="FFD31245"/>
      </right>
      <top style="thin">
        <color rgb="FFD31245"/>
      </top>
      <bottom style="thin">
        <color rgb="FFD31245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9">
    <xf numFmtId="0" fontId="0" fillId="0" borderId="0" xfId="0"/>
    <xf numFmtId="0" fontId="3" fillId="0" borderId="0" xfId="1" applyFont="1"/>
    <xf numFmtId="0" fontId="3" fillId="0" borderId="0" xfId="1" applyFont="1" applyBorder="1"/>
    <xf numFmtId="1" fontId="3" fillId="0" borderId="0" xfId="1" applyNumberFormat="1" applyFont="1"/>
    <xf numFmtId="0" fontId="3" fillId="0" borderId="0" xfId="1" applyFont="1" applyAlignment="1">
      <alignment wrapText="1"/>
    </xf>
    <xf numFmtId="164" fontId="3" fillId="0" borderId="0" xfId="1" applyNumberFormat="1" applyFont="1"/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1" fontId="3" fillId="0" borderId="0" xfId="1" applyNumberFormat="1" applyFont="1" applyAlignment="1">
      <alignment wrapText="1"/>
    </xf>
    <xf numFmtId="164" fontId="0" fillId="0" borderId="0" xfId="0" applyNumberFormat="1" applyFont="1"/>
    <xf numFmtId="0" fontId="0" fillId="0" borderId="0" xfId="0" applyFont="1"/>
    <xf numFmtId="0" fontId="3" fillId="0" borderId="1" xfId="1" applyFont="1" applyBorder="1"/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wrapText="1"/>
    </xf>
    <xf numFmtId="0" fontId="3" fillId="0" borderId="2" xfId="1" applyFont="1" applyBorder="1"/>
    <xf numFmtId="0" fontId="3" fillId="0" borderId="3" xfId="1" applyFont="1" applyBorder="1"/>
    <xf numFmtId="0" fontId="3" fillId="0" borderId="3" xfId="1" applyFont="1" applyBorder="1" applyAlignment="1">
      <alignment horizontal="center"/>
    </xf>
    <xf numFmtId="0" fontId="3" fillId="0" borderId="4" xfId="1" applyFont="1" applyBorder="1"/>
    <xf numFmtId="0" fontId="3" fillId="0" borderId="0" xfId="1" applyFont="1" applyBorder="1" applyAlignment="1">
      <alignment horizontal="center"/>
    </xf>
    <xf numFmtId="1" fontId="3" fillId="0" borderId="0" xfId="1" applyNumberFormat="1" applyFont="1" applyAlignment="1">
      <alignment horizontal="center"/>
    </xf>
    <xf numFmtId="1" fontId="4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9" fontId="3" fillId="0" borderId="2" xfId="1" applyNumberFormat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wrapText="1"/>
    </xf>
    <xf numFmtId="0" fontId="3" fillId="0" borderId="4" xfId="1" applyFont="1" applyBorder="1" applyAlignment="1">
      <alignment horizontal="center" wrapText="1"/>
    </xf>
    <xf numFmtId="0" fontId="3" fillId="0" borderId="6" xfId="1" applyFont="1" applyBorder="1"/>
    <xf numFmtId="0" fontId="3" fillId="0" borderId="6" xfId="1" applyFont="1" applyBorder="1" applyAlignment="1">
      <alignment horizontal="center"/>
    </xf>
    <xf numFmtId="164" fontId="3" fillId="0" borderId="1" xfId="1" applyNumberFormat="1" applyFont="1" applyBorder="1"/>
    <xf numFmtId="0" fontId="3" fillId="0" borderId="7" xfId="1" applyFont="1" applyBorder="1" applyAlignment="1">
      <alignment horizontal="center" wrapText="1"/>
    </xf>
    <xf numFmtId="0" fontId="3" fillId="0" borderId="7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9" xfId="1" applyFont="1" applyBorder="1"/>
    <xf numFmtId="10" fontId="3" fillId="0" borderId="0" xfId="1" applyNumberFormat="1" applyFont="1"/>
    <xf numFmtId="0" fontId="3" fillId="0" borderId="0" xfId="1" applyFont="1"/>
    <xf numFmtId="0" fontId="3" fillId="0" borderId="0" xfId="1" applyFont="1"/>
    <xf numFmtId="0" fontId="3" fillId="0" borderId="0" xfId="1" applyFont="1"/>
    <xf numFmtId="0" fontId="3" fillId="0" borderId="0" xfId="1" applyFont="1" applyBorder="1"/>
    <xf numFmtId="0" fontId="3" fillId="0" borderId="1" xfId="1" applyFont="1" applyBorder="1" applyAlignment="1">
      <alignment wrapText="1"/>
    </xf>
    <xf numFmtId="0" fontId="3" fillId="0" borderId="5" xfId="1" applyFont="1" applyBorder="1"/>
    <xf numFmtId="164" fontId="3" fillId="0" borderId="0" xfId="1" applyNumberFormat="1" applyFont="1" applyBorder="1"/>
    <xf numFmtId="0" fontId="3" fillId="0" borderId="8" xfId="1" applyFont="1" applyBorder="1"/>
    <xf numFmtId="0" fontId="3" fillId="0" borderId="0" xfId="1" applyFont="1"/>
    <xf numFmtId="0" fontId="3" fillId="0" borderId="0" xfId="1" applyFont="1"/>
    <xf numFmtId="0" fontId="3" fillId="0" borderId="0" xfId="1" applyFont="1" applyBorder="1"/>
    <xf numFmtId="0" fontId="0" fillId="0" borderId="0" xfId="0" applyFont="1" applyBorder="1"/>
    <xf numFmtId="1" fontId="4" fillId="2" borderId="0" xfId="1" applyNumberFormat="1" applyFont="1" applyFill="1" applyBorder="1" applyAlignment="1">
      <alignment horizontal="center"/>
    </xf>
    <xf numFmtId="0" fontId="3" fillId="0" borderId="1" xfId="1" applyFont="1" applyBorder="1" applyAlignment="1">
      <alignment horizontal="left"/>
    </xf>
    <xf numFmtId="0" fontId="3" fillId="0" borderId="0" xfId="1" applyFont="1"/>
    <xf numFmtId="0" fontId="3" fillId="0" borderId="0" xfId="1" applyFont="1"/>
    <xf numFmtId="0" fontId="3" fillId="0" borderId="0" xfId="1" applyFont="1" applyBorder="1"/>
    <xf numFmtId="0" fontId="3" fillId="0" borderId="0" xfId="1" applyFont="1"/>
    <xf numFmtId="0" fontId="3" fillId="0" borderId="0" xfId="1" applyFont="1" applyBorder="1"/>
    <xf numFmtId="0" fontId="6" fillId="0" borderId="0" xfId="0" applyFont="1" applyBorder="1"/>
    <xf numFmtId="0" fontId="3" fillId="0" borderId="0" xfId="1" applyFont="1" applyBorder="1" applyAlignment="1">
      <alignment horizontal="left"/>
    </xf>
    <xf numFmtId="0" fontId="4" fillId="0" borderId="0" xfId="1" applyFont="1" applyFill="1" applyBorder="1" applyAlignment="1">
      <alignment horizontal="left"/>
    </xf>
    <xf numFmtId="0" fontId="4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 wrapText="1"/>
    </xf>
    <xf numFmtId="0" fontId="4" fillId="0" borderId="0" xfId="1" applyFont="1" applyFill="1" applyBorder="1" applyAlignment="1">
      <alignment horizontal="center"/>
    </xf>
    <xf numFmtId="0" fontId="3" fillId="0" borderId="10" xfId="1" applyFont="1" applyBorder="1" applyAlignment="1">
      <alignment horizontal="center" wrapText="1"/>
    </xf>
    <xf numFmtId="0" fontId="3" fillId="0" borderId="12" xfId="1" applyFont="1" applyBorder="1" applyAlignment="1">
      <alignment horizontal="center"/>
    </xf>
    <xf numFmtId="0" fontId="3" fillId="0" borderId="0" xfId="1" applyFont="1" applyBorder="1" applyAlignment="1">
      <alignment wrapText="1"/>
    </xf>
    <xf numFmtId="0" fontId="3" fillId="0" borderId="5" xfId="1" applyFont="1" applyBorder="1" applyAlignment="1">
      <alignment horizontal="center" wrapText="1"/>
    </xf>
    <xf numFmtId="0" fontId="4" fillId="0" borderId="5" xfId="1" applyFont="1" applyFill="1" applyBorder="1" applyAlignment="1">
      <alignment horizontal="center"/>
    </xf>
    <xf numFmtId="0" fontId="3" fillId="0" borderId="0" xfId="1" applyFont="1"/>
    <xf numFmtId="0" fontId="3" fillId="0" borderId="0" xfId="1" applyFont="1" applyBorder="1"/>
    <xf numFmtId="1" fontId="4" fillId="3" borderId="5" xfId="1" applyNumberFormat="1" applyFont="1" applyFill="1" applyBorder="1" applyAlignment="1">
      <alignment horizontal="center"/>
    </xf>
    <xf numFmtId="1" fontId="4" fillId="3" borderId="1" xfId="1" applyNumberFormat="1" applyFont="1" applyFill="1" applyBorder="1" applyAlignment="1">
      <alignment horizontal="center"/>
    </xf>
    <xf numFmtId="1" fontId="5" fillId="3" borderId="1" xfId="1" applyNumberFormat="1" applyFont="1" applyFill="1" applyBorder="1" applyAlignment="1">
      <alignment horizontal="center"/>
    </xf>
    <xf numFmtId="0" fontId="4" fillId="3" borderId="4" xfId="1" applyFont="1" applyFill="1" applyBorder="1" applyAlignment="1">
      <alignment horizontal="center"/>
    </xf>
    <xf numFmtId="164" fontId="3" fillId="0" borderId="5" xfId="1" applyNumberFormat="1" applyFont="1" applyBorder="1"/>
    <xf numFmtId="0" fontId="4" fillId="3" borderId="14" xfId="1" applyFont="1" applyFill="1" applyBorder="1" applyAlignment="1">
      <alignment horizontal="center"/>
    </xf>
    <xf numFmtId="0" fontId="3" fillId="0" borderId="13" xfId="1" applyFont="1" applyBorder="1" applyAlignment="1">
      <alignment horizontal="center"/>
    </xf>
    <xf numFmtId="0" fontId="3" fillId="0" borderId="13" xfId="1" applyFont="1" applyBorder="1" applyAlignment="1">
      <alignment horizontal="center" wrapText="1"/>
    </xf>
    <xf numFmtId="0" fontId="4" fillId="3" borderId="11" xfId="1" applyFont="1" applyFill="1" applyBorder="1" applyAlignment="1">
      <alignment horizontal="center"/>
    </xf>
    <xf numFmtId="0" fontId="3" fillId="0" borderId="3" xfId="1" applyFont="1" applyBorder="1" applyAlignment="1">
      <alignment horizontal="center" wrapText="1"/>
    </xf>
    <xf numFmtId="14" fontId="0" fillId="0" borderId="0" xfId="0" applyNumberFormat="1"/>
    <xf numFmtId="0" fontId="3" fillId="0" borderId="0" xfId="1" applyFont="1"/>
    <xf numFmtId="0" fontId="3" fillId="0" borderId="0" xfId="1" applyFont="1" applyBorder="1"/>
    <xf numFmtId="0" fontId="3" fillId="0" borderId="1" xfId="1" applyFont="1" applyBorder="1" applyAlignment="1">
      <alignment wrapText="1"/>
    </xf>
    <xf numFmtId="0" fontId="3" fillId="0" borderId="2" xfId="1" applyFont="1" applyBorder="1" applyAlignment="1">
      <alignment wrapText="1"/>
    </xf>
    <xf numFmtId="0" fontId="3" fillId="0" borderId="13" xfId="1" applyFont="1" applyBorder="1" applyAlignment="1">
      <alignment horizontal="left"/>
    </xf>
    <xf numFmtId="0" fontId="3" fillId="0" borderId="15" xfId="1" applyFont="1" applyBorder="1"/>
    <xf numFmtId="0" fontId="3" fillId="0" borderId="16" xfId="1" applyFont="1" applyBorder="1"/>
    <xf numFmtId="0" fontId="3" fillId="0" borderId="17" xfId="1" applyFont="1" applyBorder="1"/>
    <xf numFmtId="0" fontId="6" fillId="0" borderId="13" xfId="0" applyFont="1" applyBorder="1"/>
    <xf numFmtId="0" fontId="3" fillId="0" borderId="13" xfId="1" applyFont="1" applyBorder="1"/>
    <xf numFmtId="0" fontId="4" fillId="3" borderId="2" xfId="1" applyFont="1" applyFill="1" applyBorder="1" applyAlignment="1">
      <alignment horizontal="left"/>
    </xf>
    <xf numFmtId="0" fontId="4" fillId="3" borderId="3" xfId="1" applyFont="1" applyFill="1" applyBorder="1" applyAlignment="1">
      <alignment horizontal="left"/>
    </xf>
    <xf numFmtId="0" fontId="4" fillId="3" borderId="5" xfId="1" applyFont="1" applyFill="1" applyBorder="1" applyAlignment="1">
      <alignment horizontal="left"/>
    </xf>
    <xf numFmtId="0" fontId="9" fillId="0" borderId="0" xfId="1" applyFont="1" applyAlignment="1">
      <alignment horizontal="center"/>
    </xf>
    <xf numFmtId="0" fontId="3" fillId="0" borderId="15" xfId="1" applyFont="1" applyBorder="1" applyAlignment="1">
      <alignment horizontal="left"/>
    </xf>
    <xf numFmtId="0" fontId="3" fillId="0" borderId="16" xfId="1" applyFont="1" applyBorder="1" applyAlignment="1">
      <alignment horizontal="left"/>
    </xf>
    <xf numFmtId="0" fontId="3" fillId="0" borderId="17" xfId="1" applyFont="1" applyBorder="1" applyAlignment="1">
      <alignment horizontal="left"/>
    </xf>
    <xf numFmtId="0" fontId="3" fillId="0" borderId="3" xfId="1" applyFont="1" applyBorder="1" applyAlignment="1">
      <alignment wrapText="1"/>
    </xf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</cellXfs>
  <cellStyles count="3">
    <cellStyle name="Normal" xfId="0" builtinId="0"/>
    <cellStyle name="Normal 2" xfId="1"/>
    <cellStyle name="Normal 2 2" xfId="2"/>
  </cellStyles>
  <dxfs count="0"/>
  <tableStyles count="0" defaultTableStyle="TableStyleMedium9"/>
  <colors>
    <mruColors>
      <color rgb="FFD31245"/>
      <color rgb="FF8874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267"/>
  <sheetViews>
    <sheetView showGridLines="0" tabSelected="1" topLeftCell="A25" workbookViewId="0">
      <selection activeCell="O64" sqref="O64"/>
    </sheetView>
  </sheetViews>
  <sheetFormatPr defaultColWidth="8.85546875" defaultRowHeight="12.75" x14ac:dyDescent="0.2"/>
  <cols>
    <col min="1" max="2" width="2.42578125" style="1" customWidth="1"/>
    <col min="3" max="3" width="18.42578125" style="36" customWidth="1"/>
    <col min="4" max="4" width="3.28515625" style="1" customWidth="1"/>
    <col min="5" max="5" width="13.85546875" style="1" customWidth="1"/>
    <col min="6" max="6" width="17" style="1" customWidth="1"/>
    <col min="7" max="7" width="9" style="1" bestFit="1" customWidth="1"/>
    <col min="8" max="8" width="9.140625" style="1" customWidth="1"/>
    <col min="9" max="9" width="7" style="1" hidden="1" customWidth="1"/>
    <col min="10" max="10" width="6" style="7" bestFit="1" customWidth="1"/>
    <col min="11" max="14" width="6" style="7" hidden="1" customWidth="1"/>
    <col min="15" max="15" width="8.28515625" style="7" customWidth="1"/>
    <col min="16" max="16" width="8.85546875" style="1"/>
    <col min="17" max="17" width="9.42578125" style="3" bestFit="1" customWidth="1"/>
    <col min="18" max="20" width="0" style="1" hidden="1" customWidth="1"/>
    <col min="21" max="16384" width="8.85546875" style="1"/>
  </cols>
  <sheetData>
    <row r="1" spans="1:17" x14ac:dyDescent="0.2">
      <c r="A1" s="1" t="s">
        <v>0</v>
      </c>
    </row>
    <row r="2" spans="1:17" x14ac:dyDescent="0.2">
      <c r="C2" s="14" t="s">
        <v>85</v>
      </c>
      <c r="D2" s="14"/>
      <c r="E2" s="15"/>
      <c r="F2" s="15"/>
      <c r="G2" s="15"/>
      <c r="H2" s="32"/>
      <c r="J2" s="73">
        <v>65</v>
      </c>
      <c r="K2" s="18"/>
      <c r="L2" s="18"/>
      <c r="M2" s="18"/>
      <c r="N2" s="18"/>
      <c r="O2" s="18"/>
    </row>
    <row r="3" spans="1:17" ht="25.5" x14ac:dyDescent="0.2">
      <c r="C3" s="36" t="s">
        <v>16</v>
      </c>
      <c r="D3" s="36" t="s">
        <v>86</v>
      </c>
      <c r="G3" s="17" t="s">
        <v>93</v>
      </c>
      <c r="H3" s="17" t="s">
        <v>87</v>
      </c>
      <c r="I3" s="11" t="s">
        <v>94</v>
      </c>
      <c r="J3" s="25" t="s">
        <v>88</v>
      </c>
      <c r="K3" s="25"/>
      <c r="L3" s="25"/>
      <c r="M3" s="25"/>
      <c r="N3" s="25"/>
      <c r="O3" s="24" t="s">
        <v>89</v>
      </c>
    </row>
    <row r="4" spans="1:17" x14ac:dyDescent="0.2">
      <c r="A4" s="35" t="s">
        <v>14</v>
      </c>
      <c r="O4" s="19"/>
    </row>
    <row r="5" spans="1:17" x14ac:dyDescent="0.2">
      <c r="A5" s="78">
        <v>1</v>
      </c>
      <c r="B5" s="79"/>
      <c r="C5" s="14"/>
      <c r="D5" s="87"/>
      <c r="E5" s="87"/>
      <c r="F5" s="87"/>
      <c r="G5" s="71" t="e">
        <f>VLOOKUP(D5,$D$66:$H$187,5,FALSE)</f>
        <v>#N/A</v>
      </c>
      <c r="H5" s="14" t="e">
        <f>G5*$J$2</f>
        <v>#N/A</v>
      </c>
      <c r="I5" s="1">
        <f>TYPE(H5)</f>
        <v>16</v>
      </c>
      <c r="J5" s="73"/>
      <c r="K5" s="18"/>
      <c r="L5" s="18"/>
      <c r="M5" s="18"/>
      <c r="N5" s="18"/>
      <c r="O5" s="67" t="str">
        <f>IF(I5=1,J5*H5,".")</f>
        <v>.</v>
      </c>
    </row>
    <row r="6" spans="1:17" x14ac:dyDescent="0.2">
      <c r="A6" s="78">
        <v>2</v>
      </c>
      <c r="B6" s="79"/>
      <c r="C6" s="14"/>
      <c r="D6" s="87"/>
      <c r="E6" s="87"/>
      <c r="F6" s="87"/>
      <c r="G6" s="71" t="e">
        <f>VLOOKUP(D6,$D$66:$H$187,5,FALSE)</f>
        <v>#N/A</v>
      </c>
      <c r="H6" s="14" t="e">
        <f>G6*$J$2</f>
        <v>#N/A</v>
      </c>
      <c r="I6" s="1">
        <f t="shared" ref="I6:I41" si="0">TYPE(H6)</f>
        <v>16</v>
      </c>
      <c r="J6" s="73"/>
      <c r="K6" s="18"/>
      <c r="L6" s="18"/>
      <c r="M6" s="18"/>
      <c r="N6" s="18"/>
      <c r="O6" s="67" t="str">
        <f t="shared" ref="O6:O36" si="1">IF(I6=1,J6*H6,".")</f>
        <v>.</v>
      </c>
    </row>
    <row r="7" spans="1:17" x14ac:dyDescent="0.2">
      <c r="A7" s="78">
        <v>3</v>
      </c>
      <c r="B7" s="79"/>
      <c r="C7" s="14"/>
      <c r="D7" s="87"/>
      <c r="E7" s="87"/>
      <c r="F7" s="87"/>
      <c r="G7" s="71" t="e">
        <f>VLOOKUP(D7,$D$66:$H$187,5,FALSE)</f>
        <v>#N/A</v>
      </c>
      <c r="H7" s="14" t="e">
        <f>G7*$J$2</f>
        <v>#N/A</v>
      </c>
      <c r="I7" s="1">
        <f t="shared" si="0"/>
        <v>16</v>
      </c>
      <c r="J7" s="73"/>
      <c r="K7" s="18"/>
      <c r="L7" s="18"/>
      <c r="M7" s="18"/>
      <c r="N7" s="18"/>
      <c r="O7" s="67" t="str">
        <f t="shared" si="1"/>
        <v>.</v>
      </c>
    </row>
    <row r="8" spans="1:17" x14ac:dyDescent="0.2">
      <c r="A8" s="78">
        <v>4</v>
      </c>
      <c r="B8" s="79"/>
      <c r="C8" s="14"/>
      <c r="D8" s="87"/>
      <c r="E8" s="87"/>
      <c r="F8" s="87"/>
      <c r="G8" s="71" t="e">
        <f>VLOOKUP(D8,$D$66:$H$187,5,FALSE)</f>
        <v>#N/A</v>
      </c>
      <c r="H8" s="14" t="e">
        <f>G8*$J$2</f>
        <v>#N/A</v>
      </c>
      <c r="I8" s="1">
        <f t="shared" si="0"/>
        <v>16</v>
      </c>
      <c r="J8" s="73"/>
      <c r="K8" s="18"/>
      <c r="L8" s="18"/>
      <c r="M8" s="18"/>
      <c r="N8" s="18"/>
      <c r="O8" s="67" t="str">
        <f t="shared" si="1"/>
        <v>.</v>
      </c>
    </row>
    <row r="9" spans="1:17" s="49" customFormat="1" ht="3" customHeight="1" x14ac:dyDescent="0.2">
      <c r="B9" s="50"/>
      <c r="C9" s="50"/>
      <c r="D9" s="50"/>
      <c r="E9" s="50"/>
      <c r="F9" s="50"/>
      <c r="G9" s="40"/>
      <c r="H9" s="50"/>
      <c r="J9" s="18"/>
      <c r="K9" s="18"/>
      <c r="L9" s="18"/>
      <c r="M9" s="18"/>
      <c r="N9" s="18"/>
      <c r="O9" s="20"/>
      <c r="Q9" s="3"/>
    </row>
    <row r="10" spans="1:17" x14ac:dyDescent="0.2">
      <c r="A10" s="1" t="s">
        <v>90</v>
      </c>
      <c r="G10" s="5"/>
      <c r="J10" s="21"/>
      <c r="K10" s="21"/>
      <c r="L10" s="21"/>
      <c r="M10" s="21"/>
      <c r="N10" s="21"/>
      <c r="O10" s="20" t="str">
        <f t="shared" si="1"/>
        <v>.</v>
      </c>
    </row>
    <row r="11" spans="1:17" x14ac:dyDescent="0.2">
      <c r="A11" s="78">
        <v>1</v>
      </c>
      <c r="B11" s="79"/>
      <c r="C11" s="14"/>
      <c r="D11" s="86"/>
      <c r="E11" s="86"/>
      <c r="F11" s="86"/>
      <c r="G11" s="71" t="e">
        <f>VLOOKUP(D11,$D$66:$H$187,5,FALSE)</f>
        <v>#N/A</v>
      </c>
      <c r="H11" s="14" t="e">
        <f>G11*$J$2</f>
        <v>#N/A</v>
      </c>
      <c r="I11" s="1">
        <f t="shared" si="0"/>
        <v>16</v>
      </c>
      <c r="J11" s="73"/>
      <c r="K11" s="18"/>
      <c r="L11" s="18"/>
      <c r="M11" s="18"/>
      <c r="N11" s="18"/>
      <c r="O11" s="67" t="str">
        <f t="shared" si="1"/>
        <v>.</v>
      </c>
    </row>
    <row r="12" spans="1:17" x14ac:dyDescent="0.2">
      <c r="A12" s="78">
        <v>2</v>
      </c>
      <c r="B12" s="79"/>
      <c r="C12" s="14"/>
      <c r="D12" s="86"/>
      <c r="E12" s="86"/>
      <c r="F12" s="86"/>
      <c r="G12" s="71" t="e">
        <f>VLOOKUP(D12,$D$66:$H$187,5,FALSE)</f>
        <v>#N/A</v>
      </c>
      <c r="H12" s="14" t="e">
        <f>G12*$J$2</f>
        <v>#N/A</v>
      </c>
      <c r="I12" s="1">
        <f t="shared" si="0"/>
        <v>16</v>
      </c>
      <c r="J12" s="73"/>
      <c r="K12" s="18"/>
      <c r="L12" s="18"/>
      <c r="M12" s="18"/>
      <c r="N12" s="18"/>
      <c r="O12" s="67" t="str">
        <f t="shared" si="1"/>
        <v>.</v>
      </c>
    </row>
    <row r="13" spans="1:17" x14ac:dyDescent="0.2">
      <c r="A13" s="78">
        <v>3</v>
      </c>
      <c r="B13" s="79"/>
      <c r="C13" s="14"/>
      <c r="D13" s="86"/>
      <c r="E13" s="86"/>
      <c r="F13" s="86"/>
      <c r="G13" s="71" t="e">
        <f>VLOOKUP(D13,$D$66:$H$187,5,FALSE)</f>
        <v>#N/A</v>
      </c>
      <c r="H13" s="14" t="e">
        <f>G13*$J$2</f>
        <v>#N/A</v>
      </c>
      <c r="I13" s="1">
        <f t="shared" si="0"/>
        <v>16</v>
      </c>
      <c r="J13" s="73"/>
      <c r="K13" s="18"/>
      <c r="L13" s="18"/>
      <c r="M13" s="18"/>
      <c r="N13" s="18"/>
      <c r="O13" s="67" t="str">
        <f t="shared" si="1"/>
        <v>.</v>
      </c>
    </row>
    <row r="14" spans="1:17" x14ac:dyDescent="0.2">
      <c r="A14" s="78">
        <v>4</v>
      </c>
      <c r="B14" s="79"/>
      <c r="C14" s="14"/>
      <c r="D14" s="86"/>
      <c r="E14" s="86"/>
      <c r="F14" s="86"/>
      <c r="G14" s="71" t="e">
        <f>VLOOKUP(D14,$D$66:$H$187,5,FALSE)</f>
        <v>#N/A</v>
      </c>
      <c r="H14" s="14" t="e">
        <f>G14*$J$2</f>
        <v>#N/A</v>
      </c>
      <c r="I14" s="1">
        <f t="shared" si="0"/>
        <v>16</v>
      </c>
      <c r="J14" s="73"/>
      <c r="K14" s="18"/>
      <c r="L14" s="18"/>
      <c r="M14" s="18"/>
      <c r="N14" s="18"/>
      <c r="O14" s="67" t="str">
        <f t="shared" si="1"/>
        <v>.</v>
      </c>
    </row>
    <row r="15" spans="1:17" s="49" customFormat="1" ht="3" customHeight="1" x14ac:dyDescent="0.2">
      <c r="B15" s="50"/>
      <c r="C15" s="50"/>
      <c r="D15" s="53"/>
      <c r="E15" s="53"/>
      <c r="F15" s="53"/>
      <c r="G15" s="40"/>
      <c r="H15" s="50"/>
      <c r="J15" s="18"/>
      <c r="K15" s="18"/>
      <c r="L15" s="18"/>
      <c r="M15" s="18"/>
      <c r="N15" s="18"/>
      <c r="O15" s="20"/>
      <c r="Q15" s="3"/>
    </row>
    <row r="16" spans="1:17" s="43" customFormat="1" ht="15" hidden="1" x14ac:dyDescent="0.25">
      <c r="B16" s="44"/>
      <c r="C16" s="44"/>
      <c r="D16" s="45"/>
      <c r="E16" s="45"/>
      <c r="F16" s="45"/>
      <c r="G16" s="40"/>
      <c r="H16" s="44"/>
      <c r="J16" s="18">
        <f>SUM(J11:J14)</f>
        <v>0</v>
      </c>
      <c r="K16" s="18"/>
      <c r="L16" s="18"/>
      <c r="M16" s="18"/>
      <c r="N16" s="18"/>
      <c r="O16" s="46"/>
      <c r="Q16" s="3"/>
    </row>
    <row r="17" spans="1:17" x14ac:dyDescent="0.2">
      <c r="A17" s="1" t="s">
        <v>91</v>
      </c>
      <c r="G17" s="5"/>
      <c r="J17" s="21"/>
      <c r="K17" s="21"/>
      <c r="L17" s="21"/>
      <c r="M17" s="21"/>
      <c r="N17" s="21"/>
      <c r="O17" s="20" t="str">
        <f t="shared" si="1"/>
        <v>.</v>
      </c>
    </row>
    <row r="18" spans="1:17" x14ac:dyDescent="0.2">
      <c r="A18" s="78">
        <v>1</v>
      </c>
      <c r="B18" s="79"/>
      <c r="C18" s="14"/>
      <c r="D18" s="87"/>
      <c r="E18" s="87"/>
      <c r="F18" s="87"/>
      <c r="G18" s="71" t="e">
        <f>VLOOKUP(D18,$D$66:$H$187,5,FALSE)</f>
        <v>#N/A</v>
      </c>
      <c r="H18" s="14" t="e">
        <f>G18*$J$2</f>
        <v>#N/A</v>
      </c>
      <c r="I18" s="1">
        <f t="shared" si="0"/>
        <v>16</v>
      </c>
      <c r="J18" s="73"/>
      <c r="K18" s="18"/>
      <c r="L18" s="18"/>
      <c r="M18" s="18"/>
      <c r="N18" s="18"/>
      <c r="O18" s="67" t="str">
        <f t="shared" si="1"/>
        <v>.</v>
      </c>
    </row>
    <row r="19" spans="1:17" x14ac:dyDescent="0.2">
      <c r="B19" s="37">
        <v>2</v>
      </c>
      <c r="C19" s="14"/>
      <c r="D19" s="87"/>
      <c r="E19" s="87"/>
      <c r="F19" s="87"/>
      <c r="G19" s="71" t="e">
        <f>VLOOKUP(D19,$D$66:$H$187,5,FALSE)</f>
        <v>#N/A</v>
      </c>
      <c r="H19" s="14" t="e">
        <f>G19*$J$2</f>
        <v>#N/A</v>
      </c>
      <c r="I19" s="1">
        <f t="shared" si="0"/>
        <v>16</v>
      </c>
      <c r="J19" s="73"/>
      <c r="K19" s="18"/>
      <c r="L19" s="18"/>
      <c r="M19" s="18"/>
      <c r="N19" s="18"/>
      <c r="O19" s="67" t="str">
        <f t="shared" si="1"/>
        <v>.</v>
      </c>
    </row>
    <row r="20" spans="1:17" x14ac:dyDescent="0.2">
      <c r="B20" s="37">
        <v>3</v>
      </c>
      <c r="C20" s="14"/>
      <c r="D20" s="87"/>
      <c r="E20" s="87"/>
      <c r="F20" s="87"/>
      <c r="G20" s="71" t="e">
        <f>VLOOKUP(D20,$D$66:$H$187,5,FALSE)</f>
        <v>#N/A</v>
      </c>
      <c r="H20" s="14" t="e">
        <f>G20*$J$2</f>
        <v>#N/A</v>
      </c>
      <c r="I20" s="1">
        <f t="shared" si="0"/>
        <v>16</v>
      </c>
      <c r="J20" s="73"/>
      <c r="K20" s="18"/>
      <c r="L20" s="18"/>
      <c r="M20" s="18"/>
      <c r="N20" s="18"/>
      <c r="O20" s="67" t="str">
        <f t="shared" si="1"/>
        <v>.</v>
      </c>
    </row>
    <row r="21" spans="1:17" x14ac:dyDescent="0.2">
      <c r="A21" s="78">
        <v>4</v>
      </c>
      <c r="B21" s="79"/>
      <c r="C21" s="14"/>
      <c r="D21" s="87"/>
      <c r="E21" s="87"/>
      <c r="F21" s="87"/>
      <c r="G21" s="71" t="e">
        <f>VLOOKUP(D21,$D$66:$H$187,5,FALSE)</f>
        <v>#N/A</v>
      </c>
      <c r="H21" s="14" t="e">
        <f>G21*$J$2</f>
        <v>#N/A</v>
      </c>
      <c r="I21" s="1">
        <f t="shared" si="0"/>
        <v>16</v>
      </c>
      <c r="J21" s="73"/>
      <c r="K21" s="18"/>
      <c r="L21" s="18"/>
      <c r="M21" s="18"/>
      <c r="N21" s="18"/>
      <c r="O21" s="67" t="str">
        <f t="shared" si="1"/>
        <v>.</v>
      </c>
    </row>
    <row r="22" spans="1:17" s="49" customFormat="1" ht="3" customHeight="1" x14ac:dyDescent="0.2">
      <c r="B22" s="50"/>
      <c r="C22" s="50"/>
      <c r="D22" s="50"/>
      <c r="E22" s="50"/>
      <c r="F22" s="50"/>
      <c r="G22" s="40"/>
      <c r="H22" s="50"/>
      <c r="J22" s="18"/>
      <c r="K22" s="18"/>
      <c r="L22" s="18"/>
      <c r="M22" s="18"/>
      <c r="N22" s="18"/>
      <c r="O22" s="20"/>
      <c r="Q22" s="3"/>
    </row>
    <row r="23" spans="1:17" s="43" customFormat="1" hidden="1" x14ac:dyDescent="0.2">
      <c r="B23" s="44"/>
      <c r="C23" s="44"/>
      <c r="D23" s="44"/>
      <c r="E23" s="44"/>
      <c r="F23" s="44"/>
      <c r="G23" s="40"/>
      <c r="H23" s="44"/>
      <c r="J23" s="18">
        <f>SUM(J18:J21)</f>
        <v>0</v>
      </c>
      <c r="K23" s="18"/>
      <c r="L23" s="18"/>
      <c r="M23" s="18"/>
      <c r="N23" s="18"/>
      <c r="O23" s="46"/>
      <c r="Q23" s="3"/>
    </row>
    <row r="24" spans="1:17" x14ac:dyDescent="0.2">
      <c r="A24" s="35" t="s">
        <v>15</v>
      </c>
      <c r="G24" s="5"/>
      <c r="J24" s="21"/>
      <c r="K24" s="21"/>
      <c r="L24" s="21"/>
      <c r="M24" s="21"/>
      <c r="N24" s="21"/>
      <c r="O24" s="20" t="str">
        <f t="shared" si="1"/>
        <v>.</v>
      </c>
    </row>
    <row r="25" spans="1:17" x14ac:dyDescent="0.2">
      <c r="A25" s="78">
        <v>1</v>
      </c>
      <c r="B25" s="78"/>
      <c r="C25" s="47">
        <f t="shared" ref="C25:D28" si="2">C5</f>
        <v>0</v>
      </c>
      <c r="D25" s="88">
        <f>D5</f>
        <v>0</v>
      </c>
      <c r="E25" s="89"/>
      <c r="F25" s="90"/>
      <c r="G25" s="28" t="e">
        <f>VLOOKUP(D25,$D$66:$H$187,5,FALSE)</f>
        <v>#N/A</v>
      </c>
      <c r="H25" s="11" t="e">
        <f>G25*$J$2</f>
        <v>#N/A</v>
      </c>
      <c r="I25" s="1">
        <f>TYPE(H25)</f>
        <v>16</v>
      </c>
      <c r="J25" s="12">
        <f>J5-J16-J23</f>
        <v>0</v>
      </c>
      <c r="K25" s="12" t="str">
        <f>IF(J25&lt;0,"NEGATIVE",".")</f>
        <v>.</v>
      </c>
      <c r="L25" s="12" t="b">
        <f>AND(I25=16,K25="negative")</f>
        <v>0</v>
      </c>
      <c r="M25" s="12">
        <f>IF(L25=FALSE,1,2)</f>
        <v>1</v>
      </c>
      <c r="N25" s="12">
        <f>M25+I25</f>
        <v>17</v>
      </c>
      <c r="O25" s="68" t="str">
        <f>CHOOSE(N25,".",J25*H25,".",".",".",".",".",".",".",".",".",".",".",".",".",".",".","NEGATIVE")</f>
        <v>.</v>
      </c>
    </row>
    <row r="26" spans="1:17" x14ac:dyDescent="0.2">
      <c r="A26" s="78">
        <v>2</v>
      </c>
      <c r="B26" s="78"/>
      <c r="C26" s="47">
        <f t="shared" si="2"/>
        <v>0</v>
      </c>
      <c r="D26" s="88">
        <f t="shared" si="2"/>
        <v>0</v>
      </c>
      <c r="E26" s="89"/>
      <c r="F26" s="90"/>
      <c r="G26" s="28" t="e">
        <f>VLOOKUP(D26,$D$66:$H$187,5,FALSE)</f>
        <v>#N/A</v>
      </c>
      <c r="H26" s="11" t="e">
        <f>G26*$J$2</f>
        <v>#N/A</v>
      </c>
      <c r="I26" s="1">
        <f>TYPE(H26)</f>
        <v>16</v>
      </c>
      <c r="J26" s="12">
        <f>J6</f>
        <v>0</v>
      </c>
      <c r="K26" s="12" t="str">
        <f>IF(J26&lt;0,"NEGATIVE",".")</f>
        <v>.</v>
      </c>
      <c r="L26" s="12" t="b">
        <f>AND(I26=16,K26="negative")</f>
        <v>0</v>
      </c>
      <c r="M26" s="12">
        <f>IF(L26=FALSE,1,2)</f>
        <v>1</v>
      </c>
      <c r="N26" s="12">
        <f>M26+I26</f>
        <v>17</v>
      </c>
      <c r="O26" s="68" t="str">
        <f>CHOOSE(N26,".",J26*H26,".",".",".",".",".",".",".",".",".",".",".",".",".",".",".","NEGATIVE")</f>
        <v>.</v>
      </c>
    </row>
    <row r="27" spans="1:17" x14ac:dyDescent="0.2">
      <c r="A27" s="78">
        <v>3</v>
      </c>
      <c r="B27" s="78"/>
      <c r="C27" s="47">
        <f t="shared" si="2"/>
        <v>0</v>
      </c>
      <c r="D27" s="88">
        <f t="shared" si="2"/>
        <v>0</v>
      </c>
      <c r="E27" s="89"/>
      <c r="F27" s="90"/>
      <c r="G27" s="28" t="e">
        <f>VLOOKUP(D27,$D$66:$H$187,5,FALSE)</f>
        <v>#N/A</v>
      </c>
      <c r="H27" s="11" t="e">
        <f>G27*$J$2</f>
        <v>#N/A</v>
      </c>
      <c r="I27" s="1">
        <f>TYPE(H27)</f>
        <v>16</v>
      </c>
      <c r="J27" s="12">
        <f>J7</f>
        <v>0</v>
      </c>
      <c r="K27" s="12" t="str">
        <f>IF(J27&lt;0,"NEGATIVE",".")</f>
        <v>.</v>
      </c>
      <c r="L27" s="12" t="b">
        <f>AND(I27=16,K27="negative")</f>
        <v>0</v>
      </c>
      <c r="M27" s="12">
        <f>IF(L27=FALSE,1,2)</f>
        <v>1</v>
      </c>
      <c r="N27" s="12">
        <f>M27+I27</f>
        <v>17</v>
      </c>
      <c r="O27" s="68" t="str">
        <f>CHOOSE(N27,".",J27*H27,".",".",".",".",".",".",".",".",".",".",".",".",".",".",".","NEGATIVE")</f>
        <v>.</v>
      </c>
    </row>
    <row r="28" spans="1:17" x14ac:dyDescent="0.2">
      <c r="A28" s="78">
        <v>4</v>
      </c>
      <c r="B28" s="78"/>
      <c r="C28" s="47">
        <f t="shared" si="2"/>
        <v>0</v>
      </c>
      <c r="D28" s="88">
        <f t="shared" si="2"/>
        <v>0</v>
      </c>
      <c r="E28" s="89"/>
      <c r="F28" s="90"/>
      <c r="G28" s="28" t="e">
        <f>VLOOKUP(D28,$D$66:$H$187,5,FALSE)</f>
        <v>#N/A</v>
      </c>
      <c r="H28" s="11" t="e">
        <f>G28*$J$2</f>
        <v>#N/A</v>
      </c>
      <c r="I28" s="1">
        <f>TYPE(H28)</f>
        <v>16</v>
      </c>
      <c r="J28" s="12">
        <f>J8</f>
        <v>0</v>
      </c>
      <c r="K28" s="12" t="str">
        <f>IF(J28&lt;0,"NEGATIVE",".")</f>
        <v>.</v>
      </c>
      <c r="L28" s="12" t="b">
        <f>AND(I28=16,K28="negative")</f>
        <v>0</v>
      </c>
      <c r="M28" s="12">
        <f>IF(L28=FALSE,1,2)</f>
        <v>1</v>
      </c>
      <c r="N28" s="12">
        <f>M28+I28</f>
        <v>17</v>
      </c>
      <c r="O28" s="68" t="str">
        <f>CHOOSE(N28,".",J28*H28,".",".",".",".",".",".",".",".",".",".",".",".",".",".",".","NEGATIVE")</f>
        <v>.</v>
      </c>
    </row>
    <row r="29" spans="1:17" s="49" customFormat="1" ht="3" customHeight="1" x14ac:dyDescent="0.2">
      <c r="C29" s="54"/>
      <c r="D29" s="55"/>
      <c r="E29" s="55"/>
      <c r="F29" s="55"/>
      <c r="G29" s="40"/>
      <c r="H29" s="50"/>
      <c r="J29" s="18"/>
      <c r="K29" s="18"/>
      <c r="L29" s="18"/>
      <c r="M29" s="18"/>
      <c r="N29" s="18"/>
      <c r="O29" s="20"/>
      <c r="Q29" s="3"/>
    </row>
    <row r="30" spans="1:17" x14ac:dyDescent="0.2">
      <c r="A30" s="1" t="s">
        <v>201</v>
      </c>
      <c r="G30" s="5"/>
      <c r="J30" s="21"/>
      <c r="K30" s="21"/>
      <c r="L30" s="21"/>
      <c r="M30" s="21"/>
      <c r="N30" s="21"/>
      <c r="O30" s="20" t="str">
        <f t="shared" si="1"/>
        <v>.</v>
      </c>
    </row>
    <row r="31" spans="1:17" x14ac:dyDescent="0.2">
      <c r="A31" s="78">
        <v>1</v>
      </c>
      <c r="B31" s="79"/>
      <c r="C31" s="14"/>
      <c r="D31" s="87"/>
      <c r="E31" s="87"/>
      <c r="F31" s="87"/>
      <c r="G31" s="71" t="e">
        <f>VLOOKUP(D31,$D$66:$H$187,5,FALSE)</f>
        <v>#N/A</v>
      </c>
      <c r="H31" s="14" t="e">
        <f>G31*$J$2</f>
        <v>#N/A</v>
      </c>
      <c r="I31" s="1">
        <f t="shared" si="0"/>
        <v>16</v>
      </c>
      <c r="J31" s="73"/>
      <c r="K31" s="18"/>
      <c r="L31" s="18"/>
      <c r="M31" s="18"/>
      <c r="N31" s="18"/>
      <c r="O31" s="67" t="str">
        <f t="shared" si="1"/>
        <v>.</v>
      </c>
    </row>
    <row r="32" spans="1:17" x14ac:dyDescent="0.2">
      <c r="A32" s="78">
        <v>2</v>
      </c>
      <c r="B32" s="79"/>
      <c r="C32" s="14"/>
      <c r="D32" s="87"/>
      <c r="E32" s="87"/>
      <c r="F32" s="87"/>
      <c r="G32" s="71" t="e">
        <f>VLOOKUP(D32,$D$66:$H$187,5,FALSE)</f>
        <v>#N/A</v>
      </c>
      <c r="H32" s="14" t="e">
        <f>G32*$J$2</f>
        <v>#N/A</v>
      </c>
      <c r="I32" s="1">
        <f t="shared" si="0"/>
        <v>16</v>
      </c>
      <c r="J32" s="73"/>
      <c r="K32" s="18"/>
      <c r="L32" s="18"/>
      <c r="M32" s="18"/>
      <c r="N32" s="18"/>
      <c r="O32" s="67" t="str">
        <f t="shared" si="1"/>
        <v>.</v>
      </c>
    </row>
    <row r="33" spans="1:20" x14ac:dyDescent="0.2">
      <c r="A33" s="78">
        <v>3</v>
      </c>
      <c r="B33" s="79"/>
      <c r="C33" s="14"/>
      <c r="D33" s="87"/>
      <c r="E33" s="87"/>
      <c r="F33" s="87"/>
      <c r="G33" s="71" t="e">
        <f>VLOOKUP(D33,$D$66:$H$187,5,FALSE)</f>
        <v>#N/A</v>
      </c>
      <c r="H33" s="14" t="e">
        <f>G33*$J$2</f>
        <v>#N/A</v>
      </c>
      <c r="I33" s="1">
        <f t="shared" si="0"/>
        <v>16</v>
      </c>
      <c r="J33" s="73"/>
      <c r="K33" s="18"/>
      <c r="L33" s="18"/>
      <c r="M33" s="18"/>
      <c r="N33" s="18"/>
      <c r="O33" s="67" t="str">
        <f t="shared" si="1"/>
        <v>.</v>
      </c>
    </row>
    <row r="34" spans="1:20" s="49" customFormat="1" ht="3" customHeight="1" x14ac:dyDescent="0.2">
      <c r="B34" s="50"/>
      <c r="C34" s="50"/>
      <c r="D34" s="50"/>
      <c r="E34" s="50"/>
      <c r="F34" s="50"/>
      <c r="G34" s="40"/>
      <c r="H34" s="50"/>
      <c r="J34" s="18"/>
      <c r="K34" s="18"/>
      <c r="L34" s="18"/>
      <c r="M34" s="18"/>
      <c r="N34" s="18"/>
      <c r="O34" s="20"/>
      <c r="Q34" s="3"/>
    </row>
    <row r="35" spans="1:20" x14ac:dyDescent="0.2">
      <c r="A35" s="78" t="s">
        <v>92</v>
      </c>
      <c r="B35" s="78"/>
      <c r="C35" s="78"/>
      <c r="D35" s="91" t="str">
        <f>IF(OR(T36=TRUE,T37=TRUE,T41=TRUE)=TRUE,"ARE YOU SURE YOUR SLAB PERIMETER IS THAT LONG?"," ")</f>
        <v xml:space="preserve"> </v>
      </c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R35" s="49" t="s">
        <v>33</v>
      </c>
      <c r="S35" s="49" t="s">
        <v>34</v>
      </c>
      <c r="T35" s="49" t="s">
        <v>35</v>
      </c>
    </row>
    <row r="36" spans="1:20" x14ac:dyDescent="0.2">
      <c r="A36" s="78">
        <v>1</v>
      </c>
      <c r="B36" s="79"/>
      <c r="C36" s="14"/>
      <c r="D36" s="87"/>
      <c r="E36" s="87"/>
      <c r="F36" s="87"/>
      <c r="G36" s="71" t="e">
        <f>VLOOKUP(D36,$D$66:$H$187,5,FALSE)</f>
        <v>#N/A</v>
      </c>
      <c r="H36" s="14" t="e">
        <f>G36*$J$2</f>
        <v>#N/A</v>
      </c>
      <c r="I36" s="1">
        <f t="shared" si="0"/>
        <v>16</v>
      </c>
      <c r="J36" s="73"/>
      <c r="K36" s="18"/>
      <c r="L36" s="18"/>
      <c r="M36" s="18"/>
      <c r="N36" s="18"/>
      <c r="O36" s="67" t="str">
        <f t="shared" si="1"/>
        <v>.</v>
      </c>
      <c r="R36" s="1" t="b">
        <f>OR(D36=D167,D36=D168,D36=D169,D36=165)</f>
        <v>0</v>
      </c>
      <c r="S36" s="1" t="b">
        <f>IF(J36&gt;200,TRUE,FALSE)</f>
        <v>0</v>
      </c>
      <c r="T36" s="1" t="b">
        <f>AND(R36=TRUE,S36=TRUE)</f>
        <v>0</v>
      </c>
    </row>
    <row r="37" spans="1:20" s="34" customFormat="1" x14ac:dyDescent="0.2">
      <c r="B37" s="37">
        <v>2</v>
      </c>
      <c r="C37" s="14"/>
      <c r="D37" s="83"/>
      <c r="E37" s="84"/>
      <c r="F37" s="85"/>
      <c r="G37" s="71" t="e">
        <f>VLOOKUP(D37,$D$66:$H$187,5,FALSE)</f>
        <v>#N/A</v>
      </c>
      <c r="H37" s="14" t="e">
        <f>G37*$J$2</f>
        <v>#N/A</v>
      </c>
      <c r="I37" s="34">
        <f>TYPE(H37)</f>
        <v>16</v>
      </c>
      <c r="J37" s="73"/>
      <c r="K37" s="18"/>
      <c r="L37" s="18"/>
      <c r="M37" s="18"/>
      <c r="N37" s="18"/>
      <c r="O37" s="67" t="str">
        <f>IF(I37=1,J37*H37,".")</f>
        <v>.</v>
      </c>
      <c r="Q37" s="3"/>
      <c r="R37" s="49" t="b">
        <f>OR(D37=D168,D37=D169,D37=D170,D37=165)</f>
        <v>0</v>
      </c>
      <c r="S37" s="49" t="b">
        <f>IF(J37&gt;200,TRUE,FALSE)</f>
        <v>0</v>
      </c>
      <c r="T37" s="49" t="b">
        <f>AND(R37=TRUE,S37=TRUE)</f>
        <v>0</v>
      </c>
    </row>
    <row r="38" spans="1:20" s="65" customFormat="1" x14ac:dyDescent="0.2">
      <c r="B38" s="66">
        <v>3</v>
      </c>
      <c r="C38" s="14"/>
      <c r="D38" s="83"/>
      <c r="E38" s="84"/>
      <c r="F38" s="85"/>
      <c r="G38" s="71" t="e">
        <f t="shared" ref="G38:G40" si="3">VLOOKUP(D38,$D$66:$H$187,5,FALSE)</f>
        <v>#N/A</v>
      </c>
      <c r="H38" s="14" t="e">
        <f t="shared" ref="H38:H40" si="4">G38*$J$2</f>
        <v>#N/A</v>
      </c>
      <c r="I38" s="65">
        <f t="shared" ref="I38:I40" si="5">TYPE(H38)</f>
        <v>16</v>
      </c>
      <c r="J38" s="73"/>
      <c r="K38" s="18"/>
      <c r="L38" s="18"/>
      <c r="M38" s="18"/>
      <c r="N38" s="18"/>
      <c r="O38" s="67" t="str">
        <f t="shared" ref="O38:O40" si="6">IF(I38=1,J38*H38,".")</f>
        <v>.</v>
      </c>
      <c r="Q38" s="3"/>
    </row>
    <row r="39" spans="1:20" s="65" customFormat="1" x14ac:dyDescent="0.2">
      <c r="B39" s="66">
        <v>4</v>
      </c>
      <c r="C39" s="14"/>
      <c r="D39" s="83"/>
      <c r="E39" s="84"/>
      <c r="F39" s="85"/>
      <c r="G39" s="71" t="e">
        <f t="shared" si="3"/>
        <v>#N/A</v>
      </c>
      <c r="H39" s="14" t="e">
        <f t="shared" si="4"/>
        <v>#N/A</v>
      </c>
      <c r="I39" s="65">
        <f t="shared" si="5"/>
        <v>16</v>
      </c>
      <c r="J39" s="73"/>
      <c r="K39" s="18"/>
      <c r="L39" s="18"/>
      <c r="M39" s="18"/>
      <c r="N39" s="18"/>
      <c r="O39" s="67" t="str">
        <f t="shared" si="6"/>
        <v>.</v>
      </c>
      <c r="Q39" s="3"/>
    </row>
    <row r="40" spans="1:20" s="65" customFormat="1" x14ac:dyDescent="0.2">
      <c r="B40" s="66">
        <v>5</v>
      </c>
      <c r="C40" s="14"/>
      <c r="D40" s="83"/>
      <c r="E40" s="84"/>
      <c r="F40" s="85"/>
      <c r="G40" s="71" t="e">
        <f t="shared" si="3"/>
        <v>#N/A</v>
      </c>
      <c r="H40" s="14" t="e">
        <f t="shared" si="4"/>
        <v>#N/A</v>
      </c>
      <c r="I40" s="65">
        <f t="shared" si="5"/>
        <v>16</v>
      </c>
      <c r="J40" s="73"/>
      <c r="K40" s="18"/>
      <c r="L40" s="18"/>
      <c r="M40" s="18"/>
      <c r="N40" s="18"/>
      <c r="O40" s="67" t="str">
        <f t="shared" si="6"/>
        <v>.</v>
      </c>
      <c r="Q40" s="3"/>
    </row>
    <row r="41" spans="1:20" x14ac:dyDescent="0.2">
      <c r="A41" s="78">
        <v>6</v>
      </c>
      <c r="B41" s="79"/>
      <c r="C41" s="14"/>
      <c r="D41" s="87"/>
      <c r="E41" s="87"/>
      <c r="F41" s="87"/>
      <c r="G41" s="71" t="e">
        <f>VLOOKUP(D41,$D$66:$H$187,5,FALSE)</f>
        <v>#N/A</v>
      </c>
      <c r="H41" s="14" t="e">
        <f>G41*$J$2</f>
        <v>#N/A</v>
      </c>
      <c r="I41" s="1">
        <f t="shared" si="0"/>
        <v>16</v>
      </c>
      <c r="J41" s="73"/>
      <c r="K41" s="18"/>
      <c r="L41" s="18"/>
      <c r="M41" s="18"/>
      <c r="N41" s="18"/>
      <c r="O41" s="67" t="str">
        <f>IF(I41=1,J41*H41,".")</f>
        <v>.</v>
      </c>
      <c r="R41" s="49" t="b">
        <f>OR(D41=D169,D41=D170,D41=D172,D41=165)</f>
        <v>0</v>
      </c>
      <c r="S41" s="49" t="b">
        <f>IF(J41&gt;200,TRUE,FALSE)</f>
        <v>0</v>
      </c>
      <c r="T41" s="49" t="b">
        <f>AND(R41=TRUE,S41=TRUE)</f>
        <v>0</v>
      </c>
    </row>
    <row r="42" spans="1:20" s="49" customFormat="1" ht="3" customHeight="1" x14ac:dyDescent="0.2">
      <c r="B42" s="50"/>
      <c r="C42" s="50"/>
      <c r="D42" s="50"/>
      <c r="E42" s="50"/>
      <c r="F42" s="50"/>
      <c r="G42" s="40"/>
      <c r="H42" s="50"/>
      <c r="J42" s="18"/>
      <c r="K42" s="18"/>
      <c r="L42" s="18"/>
      <c r="M42" s="18"/>
      <c r="N42" s="18"/>
      <c r="O42" s="20"/>
      <c r="Q42" s="3"/>
    </row>
    <row r="43" spans="1:20" s="36" customFormat="1" x14ac:dyDescent="0.2">
      <c r="A43" s="36" t="s">
        <v>17</v>
      </c>
      <c r="B43" s="37"/>
      <c r="C43" s="37"/>
      <c r="D43" s="37"/>
      <c r="E43" s="37"/>
      <c r="F43" s="37"/>
      <c r="G43" s="40"/>
      <c r="H43" s="37"/>
      <c r="J43" s="18"/>
      <c r="K43" s="18"/>
      <c r="L43" s="18"/>
      <c r="M43" s="18"/>
      <c r="N43" s="18"/>
      <c r="O43" s="20"/>
      <c r="Q43" s="3"/>
    </row>
    <row r="44" spans="1:20" x14ac:dyDescent="0.2">
      <c r="A44" s="36"/>
      <c r="D44" s="36" t="s">
        <v>95</v>
      </c>
      <c r="G44" s="5"/>
      <c r="O44" s="19"/>
    </row>
    <row r="45" spans="1:20" x14ac:dyDescent="0.2">
      <c r="D45" s="82"/>
      <c r="E45" s="82"/>
      <c r="F45" s="82"/>
      <c r="G45" s="5"/>
      <c r="O45" s="19"/>
    </row>
    <row r="46" spans="1:20" x14ac:dyDescent="0.2">
      <c r="D46" s="36" t="s">
        <v>138</v>
      </c>
      <c r="E46" s="2"/>
      <c r="F46" s="2"/>
      <c r="G46" s="5"/>
      <c r="O46" s="19"/>
    </row>
    <row r="47" spans="1:20" x14ac:dyDescent="0.2">
      <c r="A47" s="37"/>
      <c r="B47" s="37"/>
      <c r="D47" s="87"/>
      <c r="E47" s="87"/>
      <c r="F47" s="87"/>
      <c r="G47" s="71" t="e">
        <f>VLOOKUP(D47,D189:H203,5,FALSE)</f>
        <v>#N/A</v>
      </c>
      <c r="H47" s="11" t="e">
        <f>D45/G47</f>
        <v>#N/A</v>
      </c>
      <c r="I47" s="17"/>
      <c r="J47" s="23" t="e">
        <f>H47*1.1*J2</f>
        <v>#N/A</v>
      </c>
      <c r="K47" s="23"/>
      <c r="L47" s="23"/>
      <c r="M47" s="23"/>
      <c r="N47" s="23"/>
      <c r="O47" s="68" t="e">
        <f>H47*1.1*J2</f>
        <v>#N/A</v>
      </c>
    </row>
    <row r="48" spans="1:20" x14ac:dyDescent="0.2">
      <c r="A48" s="41" t="s">
        <v>3</v>
      </c>
      <c r="B48" s="26"/>
      <c r="C48" s="26"/>
      <c r="D48" s="26"/>
      <c r="E48" s="26"/>
      <c r="F48" s="26"/>
      <c r="G48" s="26"/>
      <c r="H48" s="26"/>
      <c r="I48" s="15"/>
      <c r="J48" s="27"/>
      <c r="K48" s="27"/>
      <c r="L48" s="27"/>
      <c r="M48" s="27"/>
      <c r="N48" s="27"/>
      <c r="O48" s="68" t="e">
        <f>SUM(O11:O47)</f>
        <v>#N/A</v>
      </c>
    </row>
    <row r="49" spans="1:17" x14ac:dyDescent="0.2">
      <c r="Q49" s="1"/>
    </row>
    <row r="50" spans="1:17" ht="42" customHeight="1" x14ac:dyDescent="0.2">
      <c r="A50" s="11" t="s">
        <v>122</v>
      </c>
      <c r="B50" s="11"/>
      <c r="C50" s="14"/>
      <c r="D50" s="39"/>
      <c r="E50" s="29" t="str">
        <f>D204</f>
        <v>VENTED ATTIC / KNEEWALL SPACE</v>
      </c>
      <c r="F50" s="29" t="str">
        <f>D205</f>
        <v>UNCONDITIONED BASEMENT / CLOSED CRAWL</v>
      </c>
      <c r="G50" s="29" t="str">
        <f>D206</f>
        <v>GARAGE</v>
      </c>
      <c r="H50" s="29" t="str">
        <f>D207</f>
        <v>BELOW SLAB FLOOR</v>
      </c>
    </row>
    <row r="51" spans="1:17" x14ac:dyDescent="0.2">
      <c r="A51" s="11" t="s">
        <v>5</v>
      </c>
      <c r="B51" s="11"/>
      <c r="C51" s="14"/>
      <c r="D51" s="15"/>
      <c r="E51" s="74"/>
      <c r="F51" s="74"/>
      <c r="G51" s="74"/>
      <c r="H51" s="74"/>
    </row>
    <row r="52" spans="1:17" ht="26.25" customHeight="1" x14ac:dyDescent="0.2">
      <c r="A52" s="80" t="s">
        <v>4</v>
      </c>
      <c r="B52" s="80"/>
      <c r="C52" s="80"/>
      <c r="D52" s="80"/>
      <c r="E52" s="72" t="e">
        <f>VLOOKUP(E51,D208:H217,5,FALSE)</f>
        <v>#N/A</v>
      </c>
      <c r="F52" s="72" t="e">
        <f>VLOOKUP(F51,D228:H232,5,FALSE)</f>
        <v>#N/A</v>
      </c>
      <c r="G52" s="72" t="e">
        <f>VLOOKUP(G51,D238:H247,5,FALSE)</f>
        <v>#N/A</v>
      </c>
      <c r="H52" s="72" t="e">
        <f>VLOOKUP(H51,D258:H262,5,FALSE)</f>
        <v>#N/A</v>
      </c>
      <c r="J52" s="56">
        <f>J54</f>
        <v>1</v>
      </c>
    </row>
    <row r="53" spans="1:17" ht="26.25" hidden="1" customHeight="1" x14ac:dyDescent="0.2">
      <c r="A53" s="13"/>
      <c r="B53" s="13"/>
      <c r="C53" s="38"/>
      <c r="D53" s="13"/>
      <c r="E53" s="31">
        <f>TYPE(E52)</f>
        <v>16</v>
      </c>
      <c r="F53" s="31">
        <f>TYPE(F52)</f>
        <v>16</v>
      </c>
      <c r="G53" s="31">
        <f>TYPE(G52)</f>
        <v>16</v>
      </c>
      <c r="H53" s="31">
        <f>TYPE(H52)</f>
        <v>16</v>
      </c>
    </row>
    <row r="54" spans="1:17" ht="26.25" hidden="1" customHeight="1" x14ac:dyDescent="0.2">
      <c r="A54" s="13"/>
      <c r="B54" s="13"/>
      <c r="C54" s="38"/>
      <c r="D54" s="13"/>
      <c r="E54" s="30">
        <f>IF(E53=16,1,E52)</f>
        <v>1</v>
      </c>
      <c r="F54" s="30">
        <f>IF(F53=16,1,F52)</f>
        <v>1</v>
      </c>
      <c r="G54" s="30">
        <f>IF(G53=16,1,G52)</f>
        <v>1</v>
      </c>
      <c r="H54" s="30">
        <f>IF(H53=16,1,H52)</f>
        <v>1</v>
      </c>
      <c r="J54" s="7">
        <f>H54*G54*F54*E54</f>
        <v>1</v>
      </c>
    </row>
    <row r="55" spans="1:17" s="4" customFormat="1" ht="24.75" customHeight="1" x14ac:dyDescent="0.2">
      <c r="A55" s="80" t="s">
        <v>6</v>
      </c>
      <c r="B55" s="80"/>
      <c r="C55" s="81"/>
      <c r="D55" s="81"/>
      <c r="E55" s="74"/>
      <c r="F55" s="74"/>
      <c r="G55" s="74"/>
      <c r="H55" s="74"/>
      <c r="J55" s="6"/>
      <c r="K55" s="6"/>
      <c r="L55" s="6"/>
      <c r="M55" s="6"/>
      <c r="N55" s="6"/>
      <c r="O55" s="6"/>
      <c r="Q55" s="8"/>
    </row>
    <row r="56" spans="1:17" ht="26.25" customHeight="1" x14ac:dyDescent="0.2">
      <c r="A56" s="80" t="s">
        <v>7</v>
      </c>
      <c r="B56" s="80"/>
      <c r="C56" s="80"/>
      <c r="D56" s="80"/>
      <c r="E56" s="70" t="e">
        <f>VLOOKUP(E55,D218:H227,5,FALSE)</f>
        <v>#N/A</v>
      </c>
      <c r="F56" s="70" t="e">
        <f>VLOOKUP(F55,D233:H237,5,FALSE)</f>
        <v>#N/A</v>
      </c>
      <c r="G56" s="70" t="e">
        <f>VLOOKUP(G55,D248:H257,5,FALSE)</f>
        <v>#N/A</v>
      </c>
      <c r="H56" s="70" t="e">
        <f>VLOOKUP(H55,D263:H267,5,FALSE)</f>
        <v>#N/A</v>
      </c>
      <c r="J56" s="56">
        <f>J58</f>
        <v>1</v>
      </c>
    </row>
    <row r="57" spans="1:17" hidden="1" x14ac:dyDescent="0.2">
      <c r="E57" s="7">
        <f>TYPE(E56)</f>
        <v>16</v>
      </c>
      <c r="F57" s="7">
        <f>TYPE(F56)</f>
        <v>16</v>
      </c>
      <c r="G57" s="7">
        <f>TYPE(G56)</f>
        <v>16</v>
      </c>
      <c r="H57" s="7">
        <f>TYPE(H56)</f>
        <v>16</v>
      </c>
    </row>
    <row r="58" spans="1:17" hidden="1" x14ac:dyDescent="0.2">
      <c r="E58" s="7">
        <f>IF(E57=16,1,E56)</f>
        <v>1</v>
      </c>
      <c r="F58" s="7">
        <f>IF(F57=16,1,F56)</f>
        <v>1</v>
      </c>
      <c r="G58" s="7">
        <f>IF(G57=16,1,G56)</f>
        <v>1</v>
      </c>
      <c r="H58" s="7">
        <f>IF(H57=16,1,H56)</f>
        <v>1</v>
      </c>
      <c r="J58" s="7">
        <f>H58*G58*F58*E58</f>
        <v>1</v>
      </c>
    </row>
    <row r="59" spans="1:17" x14ac:dyDescent="0.2">
      <c r="A59" s="14" t="s">
        <v>9</v>
      </c>
      <c r="B59" s="15"/>
      <c r="C59" s="15"/>
      <c r="D59" s="15"/>
      <c r="E59" s="16"/>
      <c r="F59" s="16"/>
      <c r="G59" s="16"/>
      <c r="H59" s="16"/>
      <c r="I59" s="15"/>
      <c r="J59" s="16"/>
      <c r="K59" s="16"/>
      <c r="L59" s="16"/>
      <c r="M59" s="16"/>
      <c r="N59" s="16"/>
      <c r="O59" s="12">
        <f>J56*J52</f>
        <v>1</v>
      </c>
    </row>
    <row r="60" spans="1:17" x14ac:dyDescent="0.2">
      <c r="A60" s="14" t="s">
        <v>8</v>
      </c>
      <c r="B60" s="15"/>
      <c r="C60" s="15"/>
      <c r="D60" s="15"/>
      <c r="E60" s="16"/>
      <c r="F60" s="16"/>
      <c r="G60" s="16"/>
      <c r="H60" s="16"/>
      <c r="I60" s="15"/>
      <c r="J60" s="16"/>
      <c r="K60" s="16"/>
      <c r="L60" s="16"/>
      <c r="M60" s="16"/>
      <c r="N60" s="16"/>
      <c r="O60" s="69">
        <f>IF(O59=1,0,O59*O48)</f>
        <v>0</v>
      </c>
    </row>
    <row r="61" spans="1:17" s="42" customFormat="1" hidden="1" x14ac:dyDescent="0.2">
      <c r="A61" s="14"/>
      <c r="B61" s="15"/>
      <c r="C61" s="15"/>
      <c r="D61" s="15"/>
      <c r="E61" s="16"/>
      <c r="F61" s="16"/>
      <c r="G61" s="16"/>
      <c r="H61" s="16"/>
      <c r="I61" s="15"/>
      <c r="J61" s="16"/>
      <c r="K61" s="16"/>
      <c r="L61" s="16"/>
      <c r="M61" s="16"/>
      <c r="N61" s="16"/>
      <c r="O61" s="69" t="b">
        <f>OR(J25&lt;0,J26&lt;0,J27&lt;0,J28&lt;0)</f>
        <v>0</v>
      </c>
      <c r="Q61" s="3"/>
    </row>
    <row r="62" spans="1:17" x14ac:dyDescent="0.2">
      <c r="A62" s="14" t="s">
        <v>10</v>
      </c>
      <c r="B62" s="15"/>
      <c r="C62" s="15"/>
      <c r="D62" s="15"/>
      <c r="E62" s="15"/>
      <c r="F62" s="15"/>
      <c r="G62" s="15"/>
      <c r="H62" s="15"/>
      <c r="I62" s="15"/>
      <c r="J62" s="16"/>
      <c r="K62" s="16"/>
      <c r="L62" s="16"/>
      <c r="M62" s="16"/>
      <c r="N62" s="16"/>
      <c r="O62" s="69" t="e">
        <f>IF(O61=TRUE,"NEGATIVE",O60+O48)</f>
        <v>#N/A</v>
      </c>
    </row>
    <row r="63" spans="1:17" x14ac:dyDescent="0.2">
      <c r="J63" s="22">
        <v>0.8</v>
      </c>
      <c r="K63" s="22"/>
      <c r="L63" s="22"/>
      <c r="M63" s="22"/>
      <c r="N63" s="22"/>
      <c r="O63" s="69" t="e">
        <f>O62/0.8</f>
        <v>#N/A</v>
      </c>
    </row>
    <row r="64" spans="1:17" x14ac:dyDescent="0.2">
      <c r="A64" s="49" t="s">
        <v>43</v>
      </c>
      <c r="D64" s="49" t="s">
        <v>44</v>
      </c>
      <c r="J64" s="23" t="s">
        <v>11</v>
      </c>
      <c r="K64" s="23"/>
      <c r="L64" s="23"/>
      <c r="M64" s="23"/>
      <c r="N64" s="23"/>
      <c r="O64" s="69" t="e">
        <f>O62/0.95</f>
        <v>#N/A</v>
      </c>
      <c r="Q64" s="33"/>
    </row>
    <row r="65" spans="1:8" ht="15" hidden="1" x14ac:dyDescent="0.25">
      <c r="H65" s="9" t="s">
        <v>227</v>
      </c>
    </row>
    <row r="66" spans="1:8" ht="15" hidden="1" x14ac:dyDescent="0.25">
      <c r="A66" s="10" t="s">
        <v>223</v>
      </c>
      <c r="D66" s="10" t="s">
        <v>231</v>
      </c>
      <c r="E66" s="10"/>
      <c r="H66" s="9">
        <v>0.99</v>
      </c>
    </row>
    <row r="67" spans="1:8" ht="15" hidden="1" x14ac:dyDescent="0.25">
      <c r="D67" s="10" t="s">
        <v>232</v>
      </c>
      <c r="E67" s="10"/>
      <c r="H67" s="9">
        <v>1.0449999999999999</v>
      </c>
    </row>
    <row r="68" spans="1:8" ht="15" hidden="1" x14ac:dyDescent="0.25">
      <c r="B68" s="10"/>
      <c r="C68" s="10"/>
      <c r="D68" s="10" t="s">
        <v>233</v>
      </c>
      <c r="E68" s="10"/>
      <c r="F68" s="10"/>
      <c r="G68" s="10"/>
      <c r="H68" s="9">
        <v>1.155</v>
      </c>
    </row>
    <row r="69" spans="1:8" ht="15" hidden="1" x14ac:dyDescent="0.25">
      <c r="A69" s="10" t="s">
        <v>224</v>
      </c>
      <c r="D69" s="10" t="s">
        <v>234</v>
      </c>
      <c r="E69" s="10"/>
      <c r="F69" s="10"/>
      <c r="G69" s="10"/>
      <c r="H69" s="9">
        <v>0.47499999999999998</v>
      </c>
    </row>
    <row r="70" spans="1:8" ht="15" hidden="1" x14ac:dyDescent="0.25">
      <c r="D70" s="10" t="s">
        <v>235</v>
      </c>
      <c r="E70" s="10"/>
      <c r="F70" s="10"/>
      <c r="G70" s="10"/>
      <c r="H70" s="9">
        <v>0.52500000000000002</v>
      </c>
    </row>
    <row r="71" spans="1:8" ht="15" hidden="1" x14ac:dyDescent="0.25">
      <c r="B71" s="10"/>
      <c r="C71" s="10"/>
      <c r="D71" s="10" t="s">
        <v>236</v>
      </c>
      <c r="E71" s="10"/>
      <c r="F71" s="10"/>
      <c r="G71" s="10"/>
      <c r="H71" s="9">
        <v>0.65</v>
      </c>
    </row>
    <row r="72" spans="1:8" ht="15" hidden="1" x14ac:dyDescent="0.25">
      <c r="D72" s="10" t="s">
        <v>237</v>
      </c>
      <c r="E72" s="10"/>
      <c r="F72" s="10"/>
      <c r="G72" s="10"/>
      <c r="H72" s="9">
        <v>0.41799999999999998</v>
      </c>
    </row>
    <row r="73" spans="1:8" ht="15" hidden="1" x14ac:dyDescent="0.25">
      <c r="D73" s="10" t="s">
        <v>238</v>
      </c>
      <c r="E73" s="10"/>
      <c r="F73" s="10"/>
      <c r="G73" s="10"/>
      <c r="H73" s="9">
        <v>0.46200000000000002</v>
      </c>
    </row>
    <row r="74" spans="1:8" ht="15" hidden="1" x14ac:dyDescent="0.25">
      <c r="D74" s="10" t="s">
        <v>239</v>
      </c>
      <c r="E74" s="10"/>
      <c r="F74" s="10"/>
      <c r="G74" s="10"/>
      <c r="H74" s="9">
        <v>0.57199999999999995</v>
      </c>
    </row>
    <row r="75" spans="1:8" ht="15" hidden="1" x14ac:dyDescent="0.25">
      <c r="A75" s="10" t="s">
        <v>225</v>
      </c>
      <c r="D75" s="10" t="s">
        <v>240</v>
      </c>
      <c r="E75" s="10"/>
      <c r="F75" s="10"/>
      <c r="G75" s="10"/>
      <c r="H75" s="9">
        <v>0.55100000000000005</v>
      </c>
    </row>
    <row r="76" spans="1:8" ht="15" hidden="1" x14ac:dyDescent="0.25">
      <c r="D76" s="10" t="s">
        <v>241</v>
      </c>
      <c r="E76" s="10"/>
      <c r="F76" s="10"/>
      <c r="G76" s="10"/>
      <c r="H76" s="9">
        <v>0.60899999999999999</v>
      </c>
    </row>
    <row r="77" spans="1:8" ht="15" hidden="1" x14ac:dyDescent="0.25">
      <c r="B77" s="10"/>
      <c r="C77" s="10"/>
      <c r="D77" s="10" t="s">
        <v>242</v>
      </c>
      <c r="E77" s="10"/>
      <c r="F77" s="10"/>
      <c r="G77" s="10"/>
      <c r="H77" s="9">
        <v>0.72499999999999998</v>
      </c>
    </row>
    <row r="78" spans="1:8" ht="15" hidden="1" x14ac:dyDescent="0.25">
      <c r="D78" s="10" t="s">
        <v>243</v>
      </c>
      <c r="E78" s="10"/>
      <c r="F78" s="10"/>
      <c r="G78" s="10"/>
      <c r="H78" s="9">
        <v>0.36099999999999999</v>
      </c>
    </row>
    <row r="79" spans="1:8" ht="15" hidden="1" x14ac:dyDescent="0.25">
      <c r="D79" s="10" t="s">
        <v>244</v>
      </c>
      <c r="E79" s="10"/>
      <c r="F79" s="10"/>
      <c r="G79" s="10"/>
      <c r="H79" s="9">
        <v>0.39900000000000002</v>
      </c>
    </row>
    <row r="80" spans="1:8" ht="15" hidden="1" x14ac:dyDescent="0.25">
      <c r="D80" s="10" t="s">
        <v>245</v>
      </c>
      <c r="E80" s="10"/>
      <c r="F80" s="10"/>
      <c r="G80" s="10"/>
      <c r="H80" s="9">
        <v>0.47499999999999998</v>
      </c>
    </row>
    <row r="81" spans="1:8" ht="15" hidden="1" x14ac:dyDescent="0.25">
      <c r="D81" s="10" t="s">
        <v>246</v>
      </c>
      <c r="E81" s="10"/>
      <c r="F81" s="10"/>
      <c r="G81" s="10"/>
      <c r="H81" s="9">
        <v>0.23799999999999999</v>
      </c>
    </row>
    <row r="82" spans="1:8" ht="15" hidden="1" x14ac:dyDescent="0.25">
      <c r="D82" s="10" t="s">
        <v>247</v>
      </c>
      <c r="E82" s="10"/>
      <c r="F82" s="10"/>
      <c r="G82" s="10"/>
      <c r="H82" s="9">
        <v>0.26300000000000001</v>
      </c>
    </row>
    <row r="83" spans="1:8" ht="15" hidden="1" x14ac:dyDescent="0.25">
      <c r="A83" s="10" t="s">
        <v>226</v>
      </c>
      <c r="D83" s="10" t="s">
        <v>248</v>
      </c>
      <c r="E83" s="10"/>
      <c r="F83" s="10"/>
      <c r="G83" s="10"/>
      <c r="H83" s="9">
        <v>0.34100000000000003</v>
      </c>
    </row>
    <row r="84" spans="1:8" ht="15" hidden="1" x14ac:dyDescent="0.25">
      <c r="D84" s="10" t="s">
        <v>249</v>
      </c>
      <c r="E84" s="10"/>
      <c r="F84" s="10"/>
      <c r="G84" s="10"/>
      <c r="H84" s="9">
        <v>0.38500000000000001</v>
      </c>
    </row>
    <row r="85" spans="1:8" ht="15" hidden="1" x14ac:dyDescent="0.25">
      <c r="B85" s="10"/>
      <c r="C85" s="10"/>
      <c r="D85" s="10" t="s">
        <v>250</v>
      </c>
      <c r="E85" s="10"/>
      <c r="F85" s="10"/>
      <c r="G85" s="10"/>
      <c r="H85" s="9">
        <v>0.49</v>
      </c>
    </row>
    <row r="86" spans="1:8" ht="15" hidden="1" x14ac:dyDescent="0.25">
      <c r="D86" s="10" t="s">
        <v>251</v>
      </c>
      <c r="E86" s="10"/>
      <c r="F86" s="10"/>
      <c r="G86" s="10"/>
      <c r="H86" s="9">
        <v>0.26300000000000001</v>
      </c>
    </row>
    <row r="87" spans="1:8" ht="15" hidden="1" x14ac:dyDescent="0.25">
      <c r="D87" s="10" t="s">
        <v>252</v>
      </c>
      <c r="E87" s="10"/>
      <c r="F87" s="10"/>
      <c r="G87" s="10"/>
      <c r="H87" s="9">
        <v>0.29699999999999999</v>
      </c>
    </row>
    <row r="88" spans="1:8" ht="15" hidden="1" x14ac:dyDescent="0.25">
      <c r="D88" s="10" t="s">
        <v>253</v>
      </c>
      <c r="E88" s="10"/>
      <c r="F88" s="10"/>
      <c r="G88" s="10"/>
      <c r="H88" s="9">
        <v>0.378</v>
      </c>
    </row>
    <row r="89" spans="1:8" ht="15" hidden="1" x14ac:dyDescent="0.25">
      <c r="A89" s="10" t="s">
        <v>228</v>
      </c>
      <c r="D89" s="10" t="s">
        <v>254</v>
      </c>
      <c r="E89" s="10"/>
      <c r="F89" s="10"/>
      <c r="G89" s="10"/>
      <c r="H89" s="9">
        <v>0.36</v>
      </c>
    </row>
    <row r="90" spans="1:8" ht="15" hidden="1" x14ac:dyDescent="0.25">
      <c r="D90" s="10" t="s">
        <v>255</v>
      </c>
      <c r="E90" s="10"/>
      <c r="F90" s="10"/>
      <c r="G90" s="10"/>
      <c r="H90" s="9">
        <v>0.439</v>
      </c>
    </row>
    <row r="91" spans="1:8" ht="15" hidden="1" x14ac:dyDescent="0.25">
      <c r="B91" s="10"/>
      <c r="C91" s="10"/>
      <c r="D91" s="10" t="s">
        <v>256</v>
      </c>
      <c r="E91" s="10"/>
      <c r="F91" s="10"/>
      <c r="G91" s="10"/>
      <c r="H91" s="9">
        <v>0.54500000000000004</v>
      </c>
    </row>
    <row r="92" spans="1:8" ht="15" hidden="1" x14ac:dyDescent="0.25">
      <c r="D92" s="10" t="s">
        <v>257</v>
      </c>
      <c r="E92" s="10"/>
      <c r="F92" s="10"/>
      <c r="G92" s="10"/>
      <c r="H92" s="9">
        <v>0.312</v>
      </c>
    </row>
    <row r="93" spans="1:8" ht="15" hidden="1" x14ac:dyDescent="0.25">
      <c r="D93" s="10" t="s">
        <v>258</v>
      </c>
      <c r="E93" s="10"/>
      <c r="F93" s="10"/>
      <c r="G93" s="10"/>
      <c r="H93" s="9">
        <v>0.36</v>
      </c>
    </row>
    <row r="94" spans="1:8" ht="15" hidden="1" x14ac:dyDescent="0.25">
      <c r="D94" s="10" t="s">
        <v>259</v>
      </c>
      <c r="E94" s="10"/>
      <c r="F94" s="10"/>
      <c r="G94" s="10"/>
      <c r="H94" s="9">
        <v>0.44800000000000001</v>
      </c>
    </row>
    <row r="95" spans="1:8" ht="15" hidden="1" x14ac:dyDescent="0.25">
      <c r="D95" s="10" t="s">
        <v>260</v>
      </c>
      <c r="E95" s="10"/>
      <c r="F95" s="10"/>
      <c r="G95" s="10"/>
      <c r="H95" s="9">
        <v>0.26300000000000001</v>
      </c>
    </row>
    <row r="96" spans="1:8" ht="15" hidden="1" x14ac:dyDescent="0.25">
      <c r="D96" s="10" t="s">
        <v>261</v>
      </c>
      <c r="E96" s="10"/>
      <c r="F96" s="10"/>
      <c r="G96" s="10"/>
      <c r="H96" s="9">
        <v>0.311</v>
      </c>
    </row>
    <row r="97" spans="1:17" ht="15" hidden="1" x14ac:dyDescent="0.25">
      <c r="D97" s="10" t="s">
        <v>262</v>
      </c>
      <c r="E97" s="10"/>
      <c r="F97" s="10"/>
      <c r="G97" s="10"/>
      <c r="H97" s="9">
        <v>0.378</v>
      </c>
    </row>
    <row r="98" spans="1:17" ht="15" hidden="1" x14ac:dyDescent="0.25">
      <c r="A98" s="10" t="s">
        <v>229</v>
      </c>
      <c r="D98" s="10" t="s">
        <v>165</v>
      </c>
      <c r="E98" s="10"/>
      <c r="F98" s="10"/>
      <c r="G98" s="10"/>
      <c r="H98" s="9">
        <v>1.1000000000000001</v>
      </c>
    </row>
    <row r="99" spans="1:17" ht="15" hidden="1" x14ac:dyDescent="0.25">
      <c r="D99" s="10" t="s">
        <v>166</v>
      </c>
      <c r="E99" s="10"/>
      <c r="F99" s="10"/>
      <c r="G99" s="10"/>
      <c r="H99" s="9">
        <v>0.5</v>
      </c>
    </row>
    <row r="100" spans="1:17" ht="15" hidden="1" x14ac:dyDescent="0.25">
      <c r="A100" s="10" t="s">
        <v>230</v>
      </c>
      <c r="B100" s="10"/>
      <c r="C100" s="10"/>
      <c r="D100" s="10" t="s">
        <v>263</v>
      </c>
      <c r="E100" s="10"/>
      <c r="F100" s="10"/>
      <c r="G100" s="10"/>
      <c r="H100" s="9">
        <v>1.107</v>
      </c>
    </row>
    <row r="101" spans="1:17" ht="15" hidden="1" x14ac:dyDescent="0.25">
      <c r="D101" s="10" t="s">
        <v>264</v>
      </c>
      <c r="E101" s="10"/>
      <c r="F101" s="10"/>
      <c r="G101" s="10"/>
      <c r="H101" s="9">
        <v>1.169</v>
      </c>
    </row>
    <row r="102" spans="1:17" ht="15" hidden="1" x14ac:dyDescent="0.25">
      <c r="B102" s="10"/>
      <c r="C102" s="10"/>
      <c r="D102" s="10" t="s">
        <v>265</v>
      </c>
      <c r="E102" s="10"/>
      <c r="F102" s="10"/>
      <c r="G102" s="10"/>
      <c r="H102" s="9">
        <v>1.292</v>
      </c>
    </row>
    <row r="103" spans="1:17" ht="15" hidden="1" x14ac:dyDescent="0.25">
      <c r="D103" s="10" t="s">
        <v>156</v>
      </c>
      <c r="E103" s="10"/>
      <c r="F103" s="10"/>
      <c r="G103" s="10"/>
      <c r="H103" s="9">
        <v>1.0349999999999999</v>
      </c>
    </row>
    <row r="104" spans="1:17" ht="15" hidden="1" x14ac:dyDescent="0.25">
      <c r="D104" s="10" t="s">
        <v>157</v>
      </c>
      <c r="E104" s="10"/>
      <c r="F104" s="10"/>
      <c r="G104" s="10"/>
      <c r="H104" s="9">
        <v>1.093</v>
      </c>
    </row>
    <row r="105" spans="1:17" ht="15" hidden="1" x14ac:dyDescent="0.25">
      <c r="D105" s="10" t="s">
        <v>158</v>
      </c>
      <c r="E105" s="10"/>
      <c r="F105" s="10"/>
      <c r="G105" s="10"/>
      <c r="H105" s="9">
        <v>1.208</v>
      </c>
    </row>
    <row r="106" spans="1:17" ht="15" hidden="1" x14ac:dyDescent="0.25">
      <c r="D106" s="10" t="s">
        <v>159</v>
      </c>
      <c r="E106" s="10"/>
      <c r="F106" s="10"/>
      <c r="G106" s="10"/>
      <c r="H106" s="9">
        <v>0.66500000000000004</v>
      </c>
    </row>
    <row r="107" spans="1:17" ht="15" hidden="1" x14ac:dyDescent="0.25">
      <c r="D107" s="10" t="s">
        <v>160</v>
      </c>
      <c r="E107" s="10"/>
      <c r="F107" s="10"/>
      <c r="G107" s="10"/>
      <c r="H107" s="9">
        <v>0.73499999999999999</v>
      </c>
    </row>
    <row r="108" spans="1:17" ht="15" hidden="1" x14ac:dyDescent="0.25">
      <c r="D108" s="10" t="s">
        <v>161</v>
      </c>
      <c r="E108" s="10"/>
      <c r="F108" s="10"/>
      <c r="G108" s="10"/>
      <c r="H108" s="9">
        <v>0.875</v>
      </c>
    </row>
    <row r="109" spans="1:17" ht="15" hidden="1" x14ac:dyDescent="0.25">
      <c r="D109" s="10" t="s">
        <v>162</v>
      </c>
      <c r="E109" s="10"/>
      <c r="F109" s="10"/>
      <c r="G109" s="10"/>
      <c r="H109" s="9">
        <v>0.49399999999999999</v>
      </c>
    </row>
    <row r="110" spans="1:17" ht="15" hidden="1" x14ac:dyDescent="0.25">
      <c r="D110" s="10" t="s">
        <v>163</v>
      </c>
      <c r="E110" s="10"/>
      <c r="F110" s="10"/>
      <c r="G110" s="10"/>
      <c r="H110" s="9">
        <v>0.54600000000000004</v>
      </c>
    </row>
    <row r="111" spans="1:17" ht="15" hidden="1" x14ac:dyDescent="0.25">
      <c r="D111" s="10" t="s">
        <v>164</v>
      </c>
      <c r="E111" s="10"/>
      <c r="F111" s="10"/>
      <c r="G111" s="10"/>
      <c r="H111" s="9">
        <v>0.65</v>
      </c>
    </row>
    <row r="112" spans="1:17" s="49" customFormat="1" ht="15" hidden="1" x14ac:dyDescent="0.25">
      <c r="D112" s="10" t="s">
        <v>36</v>
      </c>
      <c r="E112" s="10"/>
      <c r="F112" s="10"/>
      <c r="G112" s="10"/>
      <c r="H112" s="9"/>
      <c r="J112" s="7"/>
      <c r="K112" s="7"/>
      <c r="L112" s="7"/>
      <c r="M112" s="7"/>
      <c r="N112" s="7"/>
      <c r="O112" s="7"/>
      <c r="Q112" s="3"/>
    </row>
    <row r="113" spans="1:17" ht="15" hidden="1" x14ac:dyDescent="0.25">
      <c r="A113" s="10" t="s">
        <v>167</v>
      </c>
      <c r="D113" s="10" t="s">
        <v>168</v>
      </c>
      <c r="E113" s="10"/>
      <c r="F113" s="10"/>
      <c r="G113" s="10"/>
      <c r="H113" s="9">
        <v>0.56000000000000005</v>
      </c>
    </row>
    <row r="114" spans="1:17" ht="15" hidden="1" x14ac:dyDescent="0.25">
      <c r="D114" s="10" t="s">
        <v>169</v>
      </c>
      <c r="E114" s="10"/>
      <c r="F114" s="10"/>
      <c r="G114" s="10"/>
      <c r="H114" s="9">
        <v>0.33</v>
      </c>
    </row>
    <row r="115" spans="1:17" ht="15" hidden="1" x14ac:dyDescent="0.25">
      <c r="B115" s="10"/>
      <c r="C115" s="10"/>
      <c r="D115" s="10" t="s">
        <v>170</v>
      </c>
      <c r="E115" s="10"/>
      <c r="F115" s="10"/>
      <c r="G115" s="10"/>
      <c r="H115" s="9">
        <v>0.36</v>
      </c>
    </row>
    <row r="116" spans="1:17" ht="15" hidden="1" x14ac:dyDescent="0.25">
      <c r="D116" s="10" t="s">
        <v>171</v>
      </c>
      <c r="E116" s="10"/>
      <c r="F116" s="10"/>
      <c r="G116" s="10"/>
      <c r="H116" s="9">
        <v>0.46</v>
      </c>
    </row>
    <row r="117" spans="1:17" ht="15" hidden="1" x14ac:dyDescent="0.25">
      <c r="D117" s="10" t="s">
        <v>172</v>
      </c>
      <c r="E117" s="10"/>
      <c r="F117" s="10"/>
      <c r="G117" s="10"/>
      <c r="H117" s="9">
        <v>0.28999999999999998</v>
      </c>
    </row>
    <row r="118" spans="1:17" ht="15" hidden="1" x14ac:dyDescent="0.25">
      <c r="D118" s="10" t="s">
        <v>173</v>
      </c>
      <c r="E118" s="10"/>
      <c r="F118" s="10"/>
      <c r="G118" s="10"/>
      <c r="H118" s="9">
        <v>0.32</v>
      </c>
    </row>
    <row r="119" spans="1:17" ht="15" hidden="1" x14ac:dyDescent="0.25">
      <c r="D119" s="10" t="s">
        <v>174</v>
      </c>
      <c r="E119" s="10"/>
      <c r="F119" s="10"/>
      <c r="G119" s="10"/>
      <c r="H119" s="9">
        <v>0.67</v>
      </c>
    </row>
    <row r="120" spans="1:17" ht="15" hidden="1" x14ac:dyDescent="0.25">
      <c r="D120" s="10" t="s">
        <v>175</v>
      </c>
      <c r="E120" s="10"/>
      <c r="F120" s="10"/>
      <c r="G120" s="10"/>
      <c r="H120" s="9">
        <v>0.36</v>
      </c>
    </row>
    <row r="121" spans="1:17" ht="15" hidden="1" x14ac:dyDescent="0.25">
      <c r="D121" s="10" t="s">
        <v>176</v>
      </c>
      <c r="E121" s="10"/>
      <c r="F121" s="10"/>
      <c r="G121" s="10"/>
      <c r="H121" s="9">
        <v>0.41</v>
      </c>
    </row>
    <row r="122" spans="1:17" ht="15" hidden="1" x14ac:dyDescent="0.25">
      <c r="A122" s="10" t="s">
        <v>177</v>
      </c>
      <c r="D122" s="10" t="s">
        <v>178</v>
      </c>
      <c r="E122" s="10"/>
      <c r="F122" s="10"/>
      <c r="G122" s="10"/>
      <c r="H122" s="9">
        <v>0.59</v>
      </c>
    </row>
    <row r="123" spans="1:17" ht="15" hidden="1" x14ac:dyDescent="0.25">
      <c r="D123" s="10" t="s">
        <v>179</v>
      </c>
      <c r="E123" s="10"/>
      <c r="F123" s="10"/>
      <c r="G123" s="10"/>
      <c r="H123" s="9">
        <v>0.36699999999999999</v>
      </c>
    </row>
    <row r="124" spans="1:17" ht="15" hidden="1" x14ac:dyDescent="0.25">
      <c r="B124" s="10"/>
      <c r="C124" s="10"/>
      <c r="D124" s="10" t="s">
        <v>180</v>
      </c>
      <c r="E124" s="10"/>
      <c r="F124" s="10"/>
      <c r="G124" s="10"/>
      <c r="H124" s="9">
        <v>0.47</v>
      </c>
    </row>
    <row r="125" spans="1:17" ht="15" hidden="1" x14ac:dyDescent="0.25">
      <c r="D125" s="10" t="s">
        <v>181</v>
      </c>
      <c r="E125" s="10"/>
      <c r="F125" s="10"/>
      <c r="G125" s="10"/>
      <c r="H125" s="9">
        <v>0.317</v>
      </c>
    </row>
    <row r="126" spans="1:17" ht="15" hidden="1" x14ac:dyDescent="0.25">
      <c r="D126" s="10" t="s">
        <v>182</v>
      </c>
      <c r="E126" s="10"/>
      <c r="F126" s="10"/>
      <c r="G126" s="10"/>
      <c r="H126" s="9">
        <v>0.19</v>
      </c>
    </row>
    <row r="127" spans="1:17" ht="15" hidden="1" x14ac:dyDescent="0.25">
      <c r="D127" s="10" t="s">
        <v>183</v>
      </c>
      <c r="E127" s="10"/>
      <c r="F127" s="10"/>
      <c r="G127" s="10"/>
      <c r="H127" s="9">
        <v>0.17</v>
      </c>
    </row>
    <row r="128" spans="1:17" s="49" customFormat="1" ht="15" hidden="1" x14ac:dyDescent="0.25">
      <c r="D128" s="10" t="s">
        <v>36</v>
      </c>
      <c r="E128" s="10"/>
      <c r="F128" s="10"/>
      <c r="G128" s="10"/>
      <c r="H128" s="9"/>
      <c r="J128" s="7"/>
      <c r="K128" s="7"/>
      <c r="L128" s="7"/>
      <c r="M128" s="7"/>
      <c r="N128" s="7"/>
      <c r="O128" s="7"/>
      <c r="Q128" s="3"/>
    </row>
    <row r="129" spans="1:8" ht="15" hidden="1" x14ac:dyDescent="0.25">
      <c r="A129" s="10" t="s">
        <v>184</v>
      </c>
      <c r="D129" s="10" t="s">
        <v>185</v>
      </c>
      <c r="E129" s="10"/>
      <c r="F129" s="10"/>
      <c r="G129" s="10"/>
      <c r="H129" s="9">
        <v>0.27100000000000002</v>
      </c>
    </row>
    <row r="130" spans="1:8" ht="15" hidden="1" x14ac:dyDescent="0.25">
      <c r="D130" s="10" t="s">
        <v>186</v>
      </c>
      <c r="E130" s="10"/>
      <c r="F130" s="10"/>
      <c r="G130" s="10"/>
      <c r="H130" s="9">
        <f>1/10</f>
        <v>0.1</v>
      </c>
    </row>
    <row r="131" spans="1:8" ht="15" hidden="1" x14ac:dyDescent="0.25">
      <c r="B131" s="10"/>
      <c r="C131" s="10"/>
      <c r="D131" s="10" t="s">
        <v>187</v>
      </c>
      <c r="E131" s="10"/>
      <c r="F131" s="10"/>
      <c r="G131" s="10"/>
      <c r="H131" s="9">
        <f>1/15</f>
        <v>6.6666666666666666E-2</v>
      </c>
    </row>
    <row r="132" spans="1:8" ht="15" hidden="1" x14ac:dyDescent="0.25">
      <c r="D132" s="10" t="s">
        <v>188</v>
      </c>
      <c r="E132" s="10"/>
      <c r="F132" s="10"/>
      <c r="G132" s="10"/>
      <c r="H132" s="9">
        <f>1/15</f>
        <v>6.6666666666666666E-2</v>
      </c>
    </row>
    <row r="133" spans="1:8" ht="15" hidden="1" x14ac:dyDescent="0.25">
      <c r="D133" s="10" t="s">
        <v>189</v>
      </c>
      <c r="E133" s="10"/>
      <c r="F133" s="10"/>
      <c r="G133" s="10"/>
      <c r="H133" s="9">
        <f>1/20</f>
        <v>0.05</v>
      </c>
    </row>
    <row r="134" spans="1:8" ht="15" hidden="1" x14ac:dyDescent="0.25">
      <c r="A134" s="10" t="s">
        <v>190</v>
      </c>
      <c r="D134" s="10" t="s">
        <v>191</v>
      </c>
      <c r="E134" s="10"/>
      <c r="F134" s="10"/>
      <c r="G134" s="10"/>
      <c r="H134" s="9">
        <v>0.51</v>
      </c>
    </row>
    <row r="135" spans="1:8" ht="15" hidden="1" x14ac:dyDescent="0.25">
      <c r="D135" s="10" t="s">
        <v>192</v>
      </c>
      <c r="E135" s="10"/>
      <c r="F135" s="10"/>
      <c r="G135" s="10"/>
      <c r="H135" s="9">
        <v>0.14399999999999999</v>
      </c>
    </row>
    <row r="136" spans="1:8" ht="15" hidden="1" x14ac:dyDescent="0.25">
      <c r="B136" s="10"/>
      <c r="C136" s="10"/>
      <c r="D136" s="10" t="s">
        <v>199</v>
      </c>
      <c r="E136" s="10"/>
      <c r="F136" s="10"/>
      <c r="G136" s="10"/>
      <c r="H136" s="9">
        <v>7.6999999999999999E-2</v>
      </c>
    </row>
    <row r="137" spans="1:8" ht="15" hidden="1" x14ac:dyDescent="0.25">
      <c r="D137" s="10" t="s">
        <v>193</v>
      </c>
      <c r="E137" s="10"/>
      <c r="F137" s="10"/>
      <c r="G137" s="10"/>
      <c r="H137" s="9">
        <v>4.8000000000000001E-2</v>
      </c>
    </row>
    <row r="138" spans="1:8" ht="15" hidden="1" x14ac:dyDescent="0.25">
      <c r="A138" s="10" t="s">
        <v>194</v>
      </c>
      <c r="D138" t="s">
        <v>18</v>
      </c>
      <c r="E138" s="10"/>
      <c r="F138" s="10"/>
      <c r="G138" s="10"/>
      <c r="H138" s="9">
        <v>0.125</v>
      </c>
    </row>
    <row r="139" spans="1:8" ht="15" hidden="1" x14ac:dyDescent="0.25">
      <c r="D139" t="s">
        <v>19</v>
      </c>
      <c r="E139" s="10"/>
      <c r="F139" s="10"/>
      <c r="G139" s="10"/>
      <c r="H139" s="9">
        <v>7.3999999999999996E-2</v>
      </c>
    </row>
    <row r="140" spans="1:8" ht="15" hidden="1" x14ac:dyDescent="0.25">
      <c r="B140" s="10"/>
      <c r="C140" s="10"/>
      <c r="D140" t="s">
        <v>20</v>
      </c>
      <c r="E140" s="10"/>
      <c r="F140" s="10"/>
      <c r="G140" s="10"/>
      <c r="H140" s="9">
        <v>5.0999999999999997E-2</v>
      </c>
    </row>
    <row r="141" spans="1:8" ht="15" hidden="1" x14ac:dyDescent="0.25">
      <c r="D141" t="s">
        <v>21</v>
      </c>
      <c r="E141" s="10"/>
      <c r="F141" s="10"/>
      <c r="G141" s="10"/>
      <c r="H141" s="9">
        <v>3.4000000000000002E-2</v>
      </c>
    </row>
    <row r="142" spans="1:8" ht="15" hidden="1" x14ac:dyDescent="0.25">
      <c r="A142" s="10" t="s">
        <v>195</v>
      </c>
      <c r="D142" s="10" t="s">
        <v>196</v>
      </c>
      <c r="E142" s="10"/>
      <c r="F142" s="10"/>
      <c r="G142" s="10"/>
      <c r="H142" s="9">
        <v>8.6999999999999994E-2</v>
      </c>
    </row>
    <row r="143" spans="1:8" ht="15" hidden="1" x14ac:dyDescent="0.25">
      <c r="D143" s="10" t="s">
        <v>197</v>
      </c>
      <c r="E143" s="10"/>
      <c r="F143" s="10"/>
      <c r="G143" s="10"/>
      <c r="H143" s="9">
        <v>5.8999999999999997E-2</v>
      </c>
    </row>
    <row r="144" spans="1:8" ht="15" hidden="1" x14ac:dyDescent="0.25">
      <c r="B144" s="10"/>
      <c r="C144" s="10"/>
      <c r="D144" s="10" t="s">
        <v>198</v>
      </c>
      <c r="E144" s="10"/>
      <c r="F144" s="10"/>
      <c r="G144" s="10"/>
      <c r="H144" s="9">
        <v>4.2999999999999997E-2</v>
      </c>
    </row>
    <row r="145" spans="1:17" ht="15" hidden="1" x14ac:dyDescent="0.25">
      <c r="D145" s="10" t="s">
        <v>200</v>
      </c>
      <c r="E145" s="10"/>
      <c r="F145" s="10"/>
      <c r="G145" s="10"/>
      <c r="H145" s="9">
        <v>3.1E-2</v>
      </c>
    </row>
    <row r="146" spans="1:17" s="48" customFormat="1" ht="15" hidden="1" x14ac:dyDescent="0.25">
      <c r="A146" s="48" t="s">
        <v>22</v>
      </c>
      <c r="D146" t="s">
        <v>23</v>
      </c>
      <c r="E146" s="10"/>
      <c r="F146" s="10"/>
      <c r="G146" s="10"/>
      <c r="H146" s="9">
        <v>0.156</v>
      </c>
      <c r="J146" s="7"/>
      <c r="K146" s="7"/>
      <c r="L146" s="7"/>
      <c r="M146" s="7"/>
      <c r="N146" s="7"/>
      <c r="O146" s="7"/>
      <c r="Q146" s="3"/>
    </row>
    <row r="147" spans="1:17" s="48" customFormat="1" ht="15" hidden="1" x14ac:dyDescent="0.25">
      <c r="D147" t="s">
        <v>24</v>
      </c>
      <c r="E147" s="10"/>
      <c r="F147" s="10"/>
      <c r="G147" s="10"/>
      <c r="H147" s="9">
        <v>0.04</v>
      </c>
      <c r="J147" s="7"/>
      <c r="K147" s="7"/>
      <c r="L147" s="7"/>
      <c r="M147" s="7"/>
      <c r="N147" s="7"/>
      <c r="O147" s="7"/>
      <c r="Q147" s="3"/>
    </row>
    <row r="148" spans="1:17" s="48" customFormat="1" ht="15" hidden="1" x14ac:dyDescent="0.25">
      <c r="D148" t="s">
        <v>25</v>
      </c>
      <c r="E148" s="10"/>
      <c r="F148" s="10"/>
      <c r="G148" s="10"/>
      <c r="H148" s="9">
        <v>3.7999999999999999E-2</v>
      </c>
      <c r="J148" s="7"/>
      <c r="K148" s="7"/>
      <c r="L148" s="7"/>
      <c r="M148" s="7"/>
      <c r="N148" s="7"/>
      <c r="O148" s="7"/>
      <c r="Q148" s="3"/>
    </row>
    <row r="149" spans="1:17" s="48" customFormat="1" ht="15" hidden="1" x14ac:dyDescent="0.25">
      <c r="D149" t="s">
        <v>26</v>
      </c>
      <c r="E149" s="10"/>
      <c r="F149" s="10"/>
      <c r="G149" s="10"/>
      <c r="H149" s="9">
        <v>2.5999999999999999E-2</v>
      </c>
      <c r="J149" s="7"/>
      <c r="K149" s="7"/>
      <c r="L149" s="7"/>
      <c r="M149" s="7"/>
      <c r="N149" s="7"/>
      <c r="O149" s="7"/>
      <c r="Q149" s="3"/>
    </row>
    <row r="150" spans="1:17" s="48" customFormat="1" ht="15" hidden="1" x14ac:dyDescent="0.25">
      <c r="D150" t="s">
        <v>27</v>
      </c>
      <c r="E150" s="10"/>
      <c r="F150" s="10"/>
      <c r="G150" s="10"/>
      <c r="H150" s="9">
        <v>1.8499999999999999E-2</v>
      </c>
      <c r="J150" s="7"/>
      <c r="K150" s="7"/>
      <c r="L150" s="7"/>
      <c r="M150" s="7"/>
      <c r="N150" s="7"/>
      <c r="O150" s="7"/>
      <c r="Q150" s="3"/>
    </row>
    <row r="151" spans="1:17" s="48" customFormat="1" ht="15" hidden="1" x14ac:dyDescent="0.25">
      <c r="D151" t="s">
        <v>28</v>
      </c>
      <c r="E151" s="10"/>
      <c r="F151" s="10"/>
      <c r="G151" s="10"/>
      <c r="H151" s="9">
        <v>0.109</v>
      </c>
      <c r="J151" s="7"/>
      <c r="K151" s="7"/>
      <c r="L151" s="7"/>
      <c r="M151" s="7"/>
      <c r="N151" s="7"/>
      <c r="O151" s="7"/>
      <c r="Q151" s="3"/>
    </row>
    <row r="152" spans="1:17" s="48" customFormat="1" ht="15" hidden="1" x14ac:dyDescent="0.25">
      <c r="D152" t="s">
        <v>29</v>
      </c>
      <c r="E152" s="10"/>
      <c r="F152" s="10"/>
      <c r="G152" s="10"/>
      <c r="H152" s="9">
        <v>3.5499999999999997E-2</v>
      </c>
      <c r="J152" s="7"/>
      <c r="K152" s="7"/>
      <c r="L152" s="7"/>
      <c r="M152" s="7"/>
      <c r="N152" s="7"/>
      <c r="O152" s="7"/>
      <c r="Q152" s="3"/>
    </row>
    <row r="153" spans="1:17" s="48" customFormat="1" ht="15" hidden="1" x14ac:dyDescent="0.25">
      <c r="D153" t="s">
        <v>30</v>
      </c>
      <c r="E153" s="10"/>
      <c r="F153" s="10"/>
      <c r="G153" s="10"/>
      <c r="H153" s="9">
        <v>3.4000000000000002E-2</v>
      </c>
      <c r="J153" s="7"/>
      <c r="K153" s="7"/>
      <c r="L153" s="7"/>
      <c r="M153" s="7"/>
      <c r="N153" s="7"/>
      <c r="O153" s="7"/>
      <c r="Q153" s="3"/>
    </row>
    <row r="154" spans="1:17" s="48" customFormat="1" ht="15" hidden="1" x14ac:dyDescent="0.25">
      <c r="D154" t="s">
        <v>31</v>
      </c>
      <c r="E154" s="10"/>
      <c r="F154" s="10"/>
      <c r="G154" s="10"/>
      <c r="H154" s="9">
        <v>2.4E-2</v>
      </c>
      <c r="J154" s="7"/>
      <c r="K154" s="7"/>
      <c r="L154" s="7"/>
      <c r="M154" s="7"/>
      <c r="N154" s="7"/>
      <c r="O154" s="7"/>
      <c r="Q154" s="3"/>
    </row>
    <row r="155" spans="1:17" s="48" customFormat="1" ht="15" hidden="1" x14ac:dyDescent="0.25">
      <c r="D155" t="s">
        <v>32</v>
      </c>
      <c r="E155" s="10"/>
      <c r="F155" s="10"/>
      <c r="G155" s="10"/>
      <c r="H155" s="9">
        <v>1.7500000000000002E-2</v>
      </c>
      <c r="J155" s="7"/>
      <c r="K155" s="7"/>
      <c r="L155" s="7"/>
      <c r="M155" s="7"/>
      <c r="N155" s="7"/>
      <c r="O155" s="7"/>
      <c r="Q155" s="3"/>
    </row>
    <row r="156" spans="1:17" ht="15" hidden="1" x14ac:dyDescent="0.25">
      <c r="A156" s="10" t="s">
        <v>203</v>
      </c>
      <c r="D156" s="10" t="s">
        <v>222</v>
      </c>
      <c r="E156" s="10"/>
      <c r="F156" s="10"/>
      <c r="G156" s="10"/>
      <c r="H156" s="9">
        <v>0.312</v>
      </c>
    </row>
    <row r="157" spans="1:17" ht="15" hidden="1" x14ac:dyDescent="0.25">
      <c r="D157" s="10" t="s">
        <v>221</v>
      </c>
      <c r="E157" s="10"/>
      <c r="F157" s="10"/>
      <c r="G157" s="10"/>
      <c r="H157" s="9">
        <v>0.08</v>
      </c>
    </row>
    <row r="158" spans="1:17" ht="15" hidden="1" x14ac:dyDescent="0.25">
      <c r="B158" s="10"/>
      <c r="C158" s="10"/>
      <c r="D158" s="10" t="s">
        <v>220</v>
      </c>
      <c r="E158" s="10"/>
      <c r="F158" s="10"/>
      <c r="G158" s="10"/>
      <c r="H158" s="9">
        <v>7.5999999999999998E-2</v>
      </c>
    </row>
    <row r="159" spans="1:17" ht="15" hidden="1" x14ac:dyDescent="0.25">
      <c r="D159" s="10" t="s">
        <v>73</v>
      </c>
      <c r="E159" s="10"/>
      <c r="F159" s="10"/>
      <c r="G159" s="10"/>
      <c r="H159" s="9">
        <v>5.1999999999999998E-2</v>
      </c>
    </row>
    <row r="160" spans="1:17" ht="15" hidden="1" x14ac:dyDescent="0.25">
      <c r="D160" s="10" t="s">
        <v>74</v>
      </c>
      <c r="E160" s="10"/>
      <c r="F160" s="10"/>
      <c r="G160" s="10"/>
      <c r="H160" s="9">
        <v>3.6999999999999998E-2</v>
      </c>
    </row>
    <row r="161" spans="1:17" ht="15" hidden="1" x14ac:dyDescent="0.25">
      <c r="D161" s="10" t="s">
        <v>75</v>
      </c>
      <c r="E161" s="10"/>
      <c r="F161" s="10"/>
      <c r="G161" s="10"/>
      <c r="H161" s="9">
        <v>0.218</v>
      </c>
    </row>
    <row r="162" spans="1:17" ht="15" hidden="1" x14ac:dyDescent="0.25">
      <c r="D162" s="10" t="s">
        <v>76</v>
      </c>
      <c r="E162" s="10"/>
      <c r="F162" s="10"/>
      <c r="G162" s="10"/>
      <c r="H162" s="9">
        <v>7.0999999999999994E-2</v>
      </c>
    </row>
    <row r="163" spans="1:17" ht="15" hidden="1" x14ac:dyDescent="0.25">
      <c r="D163" s="10" t="s">
        <v>77</v>
      </c>
      <c r="E163" s="10"/>
      <c r="F163" s="10"/>
      <c r="G163" s="10"/>
      <c r="H163" s="9">
        <v>6.8000000000000005E-2</v>
      </c>
    </row>
    <row r="164" spans="1:17" ht="15" hidden="1" x14ac:dyDescent="0.25">
      <c r="D164" s="10" t="s">
        <v>78</v>
      </c>
      <c r="E164" s="10"/>
      <c r="F164" s="10"/>
      <c r="G164" s="10"/>
      <c r="H164" s="9">
        <v>4.8000000000000001E-2</v>
      </c>
    </row>
    <row r="165" spans="1:17" ht="15" hidden="1" x14ac:dyDescent="0.25">
      <c r="D165" s="10" t="s">
        <v>79</v>
      </c>
      <c r="E165" s="10"/>
      <c r="F165" s="10"/>
      <c r="G165" s="10"/>
      <c r="H165" s="9">
        <v>3.5000000000000003E-2</v>
      </c>
    </row>
    <row r="166" spans="1:17" s="34" customFormat="1" ht="15" hidden="1" x14ac:dyDescent="0.25">
      <c r="A166" s="34" t="s">
        <v>12</v>
      </c>
      <c r="C166" s="36"/>
      <c r="D166" s="10" t="s">
        <v>13</v>
      </c>
      <c r="E166" s="10"/>
      <c r="F166" s="10"/>
      <c r="G166" s="10"/>
      <c r="H166" s="9">
        <v>2.4E-2</v>
      </c>
      <c r="J166" s="7"/>
      <c r="K166" s="7"/>
      <c r="L166" s="7"/>
      <c r="M166" s="7"/>
      <c r="N166" s="7"/>
      <c r="O166" s="7"/>
      <c r="Q166" s="3"/>
    </row>
    <row r="167" spans="1:17" ht="15" hidden="1" x14ac:dyDescent="0.25">
      <c r="A167" s="10" t="s">
        <v>80</v>
      </c>
      <c r="D167" s="10" t="s">
        <v>81</v>
      </c>
      <c r="E167" s="10"/>
      <c r="F167" s="10"/>
      <c r="G167" s="10"/>
      <c r="H167" s="9">
        <v>0.81</v>
      </c>
    </row>
    <row r="168" spans="1:17" ht="15" hidden="1" x14ac:dyDescent="0.25">
      <c r="D168" s="10" t="s">
        <v>82</v>
      </c>
      <c r="E168" s="10"/>
      <c r="F168" s="10"/>
      <c r="G168" s="10"/>
      <c r="H168" s="9">
        <v>0.41</v>
      </c>
    </row>
    <row r="169" spans="1:17" ht="15" hidden="1" x14ac:dyDescent="0.25">
      <c r="B169" s="10"/>
      <c r="C169" s="10"/>
      <c r="D169" s="10" t="s">
        <v>84</v>
      </c>
      <c r="E169" s="10"/>
      <c r="F169" s="10"/>
      <c r="G169" s="10"/>
      <c r="H169" s="9">
        <v>0.27</v>
      </c>
    </row>
    <row r="170" spans="1:17" ht="15" hidden="1" x14ac:dyDescent="0.25">
      <c r="D170" s="10" t="s">
        <v>83</v>
      </c>
      <c r="E170" s="10"/>
      <c r="F170" s="10"/>
      <c r="G170" s="10"/>
      <c r="H170" s="9">
        <v>0.21</v>
      </c>
    </row>
    <row r="171" spans="1:17" s="49" customFormat="1" ht="15" hidden="1" x14ac:dyDescent="0.25">
      <c r="D171" s="10" t="s">
        <v>37</v>
      </c>
      <c r="E171" s="10"/>
      <c r="F171" s="10"/>
      <c r="G171" s="10"/>
      <c r="H171" s="9"/>
      <c r="J171" s="7"/>
      <c r="K171" s="7"/>
      <c r="L171" s="7"/>
      <c r="M171" s="7"/>
      <c r="N171" s="7"/>
      <c r="O171" s="7"/>
      <c r="Q171" s="3"/>
    </row>
    <row r="172" spans="1:17" ht="15" hidden="1" x14ac:dyDescent="0.25">
      <c r="A172" s="10" t="s">
        <v>201</v>
      </c>
      <c r="D172" s="10" t="s">
        <v>204</v>
      </c>
      <c r="E172" s="10"/>
      <c r="F172" s="10"/>
      <c r="G172" s="10"/>
      <c r="H172" s="9">
        <v>0.59899999999999998</v>
      </c>
    </row>
    <row r="173" spans="1:17" ht="15" hidden="1" x14ac:dyDescent="0.25">
      <c r="D173" s="10" t="s">
        <v>205</v>
      </c>
      <c r="E173" s="10"/>
      <c r="F173" s="10"/>
      <c r="G173" s="10"/>
      <c r="H173" s="9">
        <v>0.12</v>
      </c>
    </row>
    <row r="174" spans="1:17" ht="15" hidden="1" x14ac:dyDescent="0.25">
      <c r="B174" s="10"/>
      <c r="C174" s="10"/>
      <c r="D174" s="10" t="s">
        <v>206</v>
      </c>
      <c r="E174" s="10"/>
      <c r="F174" s="10"/>
      <c r="G174" s="10"/>
      <c r="H174" s="9">
        <v>8.7999999999999995E-2</v>
      </c>
    </row>
    <row r="175" spans="1:17" ht="15" hidden="1" x14ac:dyDescent="0.25">
      <c r="D175" s="10" t="s">
        <v>207</v>
      </c>
      <c r="E175" s="10"/>
      <c r="F175" s="10"/>
      <c r="G175" s="10"/>
      <c r="H175" s="9">
        <v>5.2999999999999999E-2</v>
      </c>
    </row>
    <row r="176" spans="1:17" ht="15" hidden="1" x14ac:dyDescent="0.25">
      <c r="D176" s="10" t="s">
        <v>208</v>
      </c>
      <c r="E176" s="10"/>
      <c r="F176" s="10"/>
      <c r="G176" s="10"/>
      <c r="H176" s="9">
        <v>4.8000000000000001E-2</v>
      </c>
    </row>
    <row r="177" spans="1:17" ht="15" hidden="1" x14ac:dyDescent="0.25">
      <c r="D177" s="10" t="s">
        <v>209</v>
      </c>
      <c r="E177" s="10"/>
      <c r="F177" s="10"/>
      <c r="G177" s="10"/>
      <c r="H177" s="9">
        <v>3.7999999999999999E-2</v>
      </c>
    </row>
    <row r="178" spans="1:17" ht="15" hidden="1" x14ac:dyDescent="0.25">
      <c r="D178" s="10" t="s">
        <v>210</v>
      </c>
      <c r="E178" s="10"/>
      <c r="F178" s="10"/>
      <c r="G178" s="10"/>
      <c r="H178" s="9">
        <v>3.3000000000000002E-2</v>
      </c>
    </row>
    <row r="179" spans="1:17" ht="15" hidden="1" x14ac:dyDescent="0.25">
      <c r="D179" s="10" t="s">
        <v>211</v>
      </c>
      <c r="E179" s="10"/>
      <c r="F179" s="10"/>
      <c r="G179" s="10"/>
      <c r="H179" s="9">
        <v>2.5999999999999999E-2</v>
      </c>
    </row>
    <row r="180" spans="1:17" ht="15" hidden="1" x14ac:dyDescent="0.25">
      <c r="D180" s="10" t="s">
        <v>212</v>
      </c>
      <c r="E180" s="10"/>
      <c r="F180" s="10"/>
      <c r="G180" s="10"/>
      <c r="H180" s="9">
        <v>2.3E-2</v>
      </c>
    </row>
    <row r="181" spans="1:17" ht="15" hidden="1" x14ac:dyDescent="0.25">
      <c r="D181" s="10" t="s">
        <v>213</v>
      </c>
      <c r="E181" s="10"/>
      <c r="F181" s="10"/>
      <c r="G181" s="10"/>
      <c r="H181" s="9">
        <v>1.7000000000000001E-2</v>
      </c>
    </row>
    <row r="182" spans="1:17" ht="15" hidden="1" x14ac:dyDescent="0.25">
      <c r="A182" s="10" t="s">
        <v>202</v>
      </c>
      <c r="D182" s="10" t="s">
        <v>214</v>
      </c>
      <c r="E182" s="10"/>
      <c r="F182" s="10"/>
      <c r="G182" s="10"/>
      <c r="H182" s="9">
        <v>0.308</v>
      </c>
    </row>
    <row r="183" spans="1:17" ht="15" hidden="1" x14ac:dyDescent="0.25">
      <c r="D183" s="10" t="s">
        <v>215</v>
      </c>
      <c r="E183" s="10"/>
      <c r="F183" s="10"/>
      <c r="G183" s="10"/>
      <c r="H183" s="9">
        <v>0.12</v>
      </c>
    </row>
    <row r="184" spans="1:17" ht="15" hidden="1" x14ac:dyDescent="0.25">
      <c r="B184" s="10"/>
      <c r="C184" s="10"/>
      <c r="D184" s="10" t="s">
        <v>216</v>
      </c>
      <c r="E184" s="10"/>
      <c r="F184" s="10"/>
      <c r="G184" s="10"/>
      <c r="H184" s="9">
        <v>7.1999999999999995E-2</v>
      </c>
    </row>
    <row r="185" spans="1:17" ht="15" hidden="1" x14ac:dyDescent="0.25">
      <c r="D185" s="10" t="s">
        <v>217</v>
      </c>
      <c r="E185" s="10"/>
      <c r="F185" s="10"/>
      <c r="G185" s="10"/>
      <c r="H185" s="9">
        <v>4.9000000000000002E-2</v>
      </c>
    </row>
    <row r="186" spans="1:17" ht="15" hidden="1" x14ac:dyDescent="0.25">
      <c r="D186" s="10" t="s">
        <v>218</v>
      </c>
      <c r="E186" s="10"/>
      <c r="F186" s="10"/>
      <c r="G186" s="10"/>
      <c r="H186" s="9">
        <v>4.4999999999999998E-2</v>
      </c>
    </row>
    <row r="187" spans="1:17" ht="15" hidden="1" x14ac:dyDescent="0.25">
      <c r="D187" s="10" t="s">
        <v>219</v>
      </c>
      <c r="E187" s="10"/>
      <c r="F187" s="10"/>
      <c r="G187" s="10"/>
      <c r="H187" s="9">
        <v>0.04</v>
      </c>
    </row>
    <row r="188" spans="1:17" s="49" customFormat="1" ht="15" hidden="1" x14ac:dyDescent="0.25">
      <c r="D188" s="10" t="s">
        <v>36</v>
      </c>
      <c r="E188" s="10"/>
      <c r="F188" s="10"/>
      <c r="G188" s="10"/>
      <c r="H188" s="9"/>
      <c r="J188" s="7"/>
      <c r="K188" s="7"/>
      <c r="L188" s="7"/>
      <c r="M188" s="7"/>
      <c r="N188" s="7"/>
      <c r="O188" s="7"/>
      <c r="Q188" s="3"/>
    </row>
    <row r="189" spans="1:17" ht="15" hidden="1" x14ac:dyDescent="0.25">
      <c r="A189" s="1" t="s">
        <v>111</v>
      </c>
      <c r="D189" s="1" t="s">
        <v>96</v>
      </c>
      <c r="F189" s="10"/>
      <c r="G189" s="10"/>
      <c r="H189" s="1">
        <v>11.8</v>
      </c>
    </row>
    <row r="190" spans="1:17" ht="15" hidden="1" x14ac:dyDescent="0.25">
      <c r="D190" s="1" t="s">
        <v>97</v>
      </c>
      <c r="F190" s="10"/>
      <c r="G190" s="10"/>
      <c r="H190" s="1">
        <v>12.7</v>
      </c>
    </row>
    <row r="191" spans="1:17" hidden="1" x14ac:dyDescent="0.2">
      <c r="D191" s="1" t="s">
        <v>98</v>
      </c>
      <c r="H191" s="1">
        <v>13.9</v>
      </c>
    </row>
    <row r="192" spans="1:17" hidden="1" x14ac:dyDescent="0.2">
      <c r="D192" s="1" t="s">
        <v>99</v>
      </c>
      <c r="H192" s="1">
        <v>15.4</v>
      </c>
    </row>
    <row r="193" spans="1:9" hidden="1" x14ac:dyDescent="0.2">
      <c r="D193" s="1" t="s">
        <v>100</v>
      </c>
      <c r="H193" s="1">
        <v>17.5</v>
      </c>
    </row>
    <row r="194" spans="1:9" hidden="1" x14ac:dyDescent="0.2">
      <c r="D194" s="1" t="s">
        <v>101</v>
      </c>
      <c r="H194" s="1">
        <v>9.4</v>
      </c>
    </row>
    <row r="195" spans="1:9" hidden="1" x14ac:dyDescent="0.2">
      <c r="D195" s="1" t="s">
        <v>102</v>
      </c>
      <c r="H195" s="1">
        <v>10</v>
      </c>
    </row>
    <row r="196" spans="1:9" hidden="1" x14ac:dyDescent="0.2">
      <c r="D196" s="1" t="s">
        <v>103</v>
      </c>
      <c r="H196" s="1">
        <v>10.6</v>
      </c>
    </row>
    <row r="197" spans="1:9" hidden="1" x14ac:dyDescent="0.2">
      <c r="D197" s="1" t="s">
        <v>104</v>
      </c>
      <c r="H197" s="1">
        <v>11.5</v>
      </c>
    </row>
    <row r="198" spans="1:9" hidden="1" x14ac:dyDescent="0.2">
      <c r="D198" s="1" t="s">
        <v>105</v>
      </c>
      <c r="H198" s="1">
        <v>12.6</v>
      </c>
    </row>
    <row r="199" spans="1:9" hidden="1" x14ac:dyDescent="0.2">
      <c r="D199" s="1" t="s">
        <v>106</v>
      </c>
      <c r="H199" s="1">
        <v>8</v>
      </c>
    </row>
    <row r="200" spans="1:9" hidden="1" x14ac:dyDescent="0.2">
      <c r="D200" s="1" t="s">
        <v>107</v>
      </c>
      <c r="H200" s="1">
        <v>8.5</v>
      </c>
    </row>
    <row r="201" spans="1:9" hidden="1" x14ac:dyDescent="0.2">
      <c r="D201" s="1" t="s">
        <v>108</v>
      </c>
      <c r="H201" s="1">
        <v>9</v>
      </c>
    </row>
    <row r="202" spans="1:9" hidden="1" x14ac:dyDescent="0.2">
      <c r="D202" s="1" t="s">
        <v>109</v>
      </c>
      <c r="H202" s="1">
        <v>9.6</v>
      </c>
    </row>
    <row r="203" spans="1:9" hidden="1" x14ac:dyDescent="0.2">
      <c r="D203" s="1" t="s">
        <v>110</v>
      </c>
      <c r="H203" s="1">
        <v>10.4</v>
      </c>
    </row>
    <row r="204" spans="1:9" hidden="1" x14ac:dyDescent="0.2">
      <c r="A204" s="1" t="s">
        <v>122</v>
      </c>
      <c r="D204" s="1" t="s">
        <v>123</v>
      </c>
      <c r="H204" s="1">
        <v>1</v>
      </c>
    </row>
    <row r="205" spans="1:9" hidden="1" x14ac:dyDescent="0.2">
      <c r="D205" s="1" t="s">
        <v>124</v>
      </c>
      <c r="H205" s="1">
        <v>2</v>
      </c>
    </row>
    <row r="206" spans="1:9" hidden="1" x14ac:dyDescent="0.2">
      <c r="D206" s="1" t="s">
        <v>125</v>
      </c>
      <c r="H206" s="1">
        <v>3</v>
      </c>
      <c r="I206" s="11"/>
    </row>
    <row r="207" spans="1:9" hidden="1" x14ac:dyDescent="0.2">
      <c r="D207" s="1" t="s">
        <v>126</v>
      </c>
      <c r="H207" s="1">
        <v>4</v>
      </c>
    </row>
    <row r="208" spans="1:9" hidden="1" x14ac:dyDescent="0.2">
      <c r="A208" s="1" t="s">
        <v>127</v>
      </c>
      <c r="D208" s="1" t="s">
        <v>112</v>
      </c>
      <c r="H208" s="1">
        <v>0.16</v>
      </c>
    </row>
    <row r="209" spans="1:8" hidden="1" x14ac:dyDescent="0.2">
      <c r="D209" s="1" t="s">
        <v>114</v>
      </c>
      <c r="H209" s="1">
        <v>0.19</v>
      </c>
    </row>
    <row r="210" spans="1:8" hidden="1" x14ac:dyDescent="0.2">
      <c r="D210" s="1" t="s">
        <v>113</v>
      </c>
      <c r="H210" s="1">
        <v>0.2</v>
      </c>
    </row>
    <row r="211" spans="1:8" hidden="1" x14ac:dyDescent="0.2">
      <c r="D211" s="1" t="s">
        <v>115</v>
      </c>
      <c r="H211" s="1">
        <v>0.22</v>
      </c>
    </row>
    <row r="212" spans="1:8" hidden="1" x14ac:dyDescent="0.2">
      <c r="D212" s="1" t="s">
        <v>116</v>
      </c>
      <c r="H212" s="1">
        <v>0.24</v>
      </c>
    </row>
    <row r="213" spans="1:8" hidden="1" x14ac:dyDescent="0.2">
      <c r="D213" s="1" t="s">
        <v>117</v>
      </c>
      <c r="H213" s="1">
        <v>0.08</v>
      </c>
    </row>
    <row r="214" spans="1:8" hidden="1" x14ac:dyDescent="0.2">
      <c r="D214" s="1" t="s">
        <v>118</v>
      </c>
      <c r="H214" s="1">
        <v>0.1</v>
      </c>
    </row>
    <row r="215" spans="1:8" hidden="1" x14ac:dyDescent="0.2">
      <c r="D215" s="1" t="s">
        <v>119</v>
      </c>
      <c r="H215" s="1">
        <v>0.12</v>
      </c>
    </row>
    <row r="216" spans="1:8" hidden="1" x14ac:dyDescent="0.2">
      <c r="D216" s="1" t="s">
        <v>120</v>
      </c>
      <c r="H216" s="1">
        <v>0.13</v>
      </c>
    </row>
    <row r="217" spans="1:8" hidden="1" x14ac:dyDescent="0.2">
      <c r="D217" s="1" t="s">
        <v>121</v>
      </c>
      <c r="H217" s="1">
        <v>0.14000000000000001</v>
      </c>
    </row>
    <row r="218" spans="1:8" hidden="1" x14ac:dyDescent="0.2">
      <c r="A218" s="1" t="s">
        <v>150</v>
      </c>
      <c r="D218" s="1" t="s">
        <v>128</v>
      </c>
      <c r="H218" s="1">
        <v>1.85</v>
      </c>
    </row>
    <row r="219" spans="1:8" hidden="1" x14ac:dyDescent="0.2">
      <c r="D219" s="1" t="s">
        <v>129</v>
      </c>
      <c r="H219" s="1">
        <v>1.85</v>
      </c>
    </row>
    <row r="220" spans="1:8" hidden="1" x14ac:dyDescent="0.2">
      <c r="D220" s="1" t="s">
        <v>130</v>
      </c>
      <c r="H220" s="1">
        <v>1.24</v>
      </c>
    </row>
    <row r="221" spans="1:8" hidden="1" x14ac:dyDescent="0.2">
      <c r="D221" s="1" t="s">
        <v>131</v>
      </c>
      <c r="H221" s="1">
        <v>1</v>
      </c>
    </row>
    <row r="222" spans="1:8" hidden="1" x14ac:dyDescent="0.2">
      <c r="D222" s="1" t="s">
        <v>132</v>
      </c>
      <c r="H222" s="1">
        <v>0.85</v>
      </c>
    </row>
    <row r="223" spans="1:8" hidden="1" x14ac:dyDescent="0.2">
      <c r="D223" s="1" t="s">
        <v>133</v>
      </c>
      <c r="H223" s="1">
        <v>1.99</v>
      </c>
    </row>
    <row r="224" spans="1:8" hidden="1" x14ac:dyDescent="0.2">
      <c r="D224" s="1" t="s">
        <v>134</v>
      </c>
      <c r="H224" s="1">
        <v>1.99</v>
      </c>
    </row>
    <row r="225" spans="1:8" hidden="1" x14ac:dyDescent="0.2">
      <c r="D225" s="1" t="s">
        <v>135</v>
      </c>
      <c r="H225" s="1">
        <v>1.37</v>
      </c>
    </row>
    <row r="226" spans="1:8" hidden="1" x14ac:dyDescent="0.2">
      <c r="D226" s="1" t="s">
        <v>136</v>
      </c>
      <c r="H226" s="1">
        <v>1</v>
      </c>
    </row>
    <row r="227" spans="1:8" hidden="1" x14ac:dyDescent="0.2">
      <c r="D227" s="1" t="s">
        <v>137</v>
      </c>
      <c r="H227" s="1">
        <v>0.87</v>
      </c>
    </row>
    <row r="228" spans="1:8" hidden="1" x14ac:dyDescent="0.2">
      <c r="A228" s="1" t="s">
        <v>139</v>
      </c>
      <c r="D228" s="1" t="s">
        <v>140</v>
      </c>
      <c r="H228" s="1">
        <v>7.0000000000000007E-2</v>
      </c>
    </row>
    <row r="229" spans="1:8" hidden="1" x14ac:dyDescent="0.2">
      <c r="D229" s="1" t="s">
        <v>141</v>
      </c>
      <c r="H229" s="1">
        <v>0.09</v>
      </c>
    </row>
    <row r="230" spans="1:8" hidden="1" x14ac:dyDescent="0.2">
      <c r="D230" s="1" t="s">
        <v>142</v>
      </c>
      <c r="H230" s="1">
        <v>0.1</v>
      </c>
    </row>
    <row r="231" spans="1:8" hidden="1" x14ac:dyDescent="0.2">
      <c r="D231" s="1" t="s">
        <v>143</v>
      </c>
      <c r="H231" s="1">
        <v>0.11</v>
      </c>
    </row>
    <row r="232" spans="1:8" hidden="1" x14ac:dyDescent="0.2">
      <c r="D232" s="1" t="s">
        <v>144</v>
      </c>
      <c r="H232" s="1">
        <v>0.11</v>
      </c>
    </row>
    <row r="233" spans="1:8" hidden="1" x14ac:dyDescent="0.2">
      <c r="A233" s="1" t="s">
        <v>151</v>
      </c>
      <c r="D233" s="1" t="s">
        <v>145</v>
      </c>
      <c r="H233" s="1">
        <v>1.74</v>
      </c>
    </row>
    <row r="234" spans="1:8" hidden="1" x14ac:dyDescent="0.2">
      <c r="D234" s="1" t="s">
        <v>146</v>
      </c>
      <c r="H234" s="1">
        <v>1.74</v>
      </c>
    </row>
    <row r="235" spans="1:8" hidden="1" x14ac:dyDescent="0.2">
      <c r="D235" s="1" t="s">
        <v>147</v>
      </c>
      <c r="H235" s="1">
        <v>1.2</v>
      </c>
    </row>
    <row r="236" spans="1:8" hidden="1" x14ac:dyDescent="0.2">
      <c r="D236" s="1" t="s">
        <v>148</v>
      </c>
      <c r="H236" s="1">
        <v>1</v>
      </c>
    </row>
    <row r="237" spans="1:8" hidden="1" x14ac:dyDescent="0.2">
      <c r="D237" s="1" t="s">
        <v>149</v>
      </c>
      <c r="H237" s="1">
        <v>0.89</v>
      </c>
    </row>
    <row r="238" spans="1:8" hidden="1" x14ac:dyDescent="0.2">
      <c r="A238" s="1" t="s">
        <v>152</v>
      </c>
      <c r="D238" s="1" t="s">
        <v>112</v>
      </c>
      <c r="H238" s="1">
        <v>0.26</v>
      </c>
    </row>
    <row r="239" spans="1:8" hidden="1" x14ac:dyDescent="0.2">
      <c r="D239" s="1" t="s">
        <v>114</v>
      </c>
      <c r="H239" s="1">
        <v>0.3</v>
      </c>
    </row>
    <row r="240" spans="1:8" hidden="1" x14ac:dyDescent="0.2">
      <c r="D240" s="1" t="s">
        <v>113</v>
      </c>
      <c r="H240" s="1">
        <v>0.34</v>
      </c>
    </row>
    <row r="241" spans="1:8" hidden="1" x14ac:dyDescent="0.2">
      <c r="D241" s="1" t="s">
        <v>115</v>
      </c>
      <c r="H241" s="1">
        <v>0.36</v>
      </c>
    </row>
    <row r="242" spans="1:8" hidden="1" x14ac:dyDescent="0.2">
      <c r="D242" s="1" t="s">
        <v>116</v>
      </c>
      <c r="H242" s="1">
        <v>0.41</v>
      </c>
    </row>
    <row r="243" spans="1:8" hidden="1" x14ac:dyDescent="0.2">
      <c r="D243" s="1" t="s">
        <v>117</v>
      </c>
      <c r="H243" s="1">
        <v>0.18</v>
      </c>
    </row>
    <row r="244" spans="1:8" hidden="1" x14ac:dyDescent="0.2">
      <c r="D244" s="1" t="s">
        <v>118</v>
      </c>
      <c r="H244" s="1">
        <v>0.2</v>
      </c>
    </row>
    <row r="245" spans="1:8" hidden="1" x14ac:dyDescent="0.2">
      <c r="D245" s="1" t="s">
        <v>119</v>
      </c>
      <c r="H245" s="1">
        <v>0.25</v>
      </c>
    </row>
    <row r="246" spans="1:8" hidden="1" x14ac:dyDescent="0.2">
      <c r="D246" s="1" t="s">
        <v>120</v>
      </c>
      <c r="H246" s="1">
        <v>0.28000000000000003</v>
      </c>
    </row>
    <row r="247" spans="1:8" hidden="1" x14ac:dyDescent="0.2">
      <c r="D247" s="1" t="s">
        <v>121</v>
      </c>
      <c r="H247" s="1">
        <v>0.34</v>
      </c>
    </row>
    <row r="248" spans="1:8" hidden="1" x14ac:dyDescent="0.2">
      <c r="A248" s="1" t="s">
        <v>153</v>
      </c>
      <c r="D248" s="1" t="s">
        <v>128</v>
      </c>
      <c r="H248" s="1">
        <v>2.17</v>
      </c>
    </row>
    <row r="249" spans="1:8" hidden="1" x14ac:dyDescent="0.2">
      <c r="D249" s="1" t="s">
        <v>129</v>
      </c>
      <c r="H249" s="1">
        <v>2.17</v>
      </c>
    </row>
    <row r="250" spans="1:8" hidden="1" x14ac:dyDescent="0.2">
      <c r="D250" s="1" t="s">
        <v>130</v>
      </c>
      <c r="H250" s="1">
        <v>1.31</v>
      </c>
    </row>
    <row r="251" spans="1:8" hidden="1" x14ac:dyDescent="0.2">
      <c r="D251" s="1" t="s">
        <v>131</v>
      </c>
      <c r="H251" s="1">
        <v>1</v>
      </c>
    </row>
    <row r="252" spans="1:8" hidden="1" x14ac:dyDescent="0.2">
      <c r="D252" s="1" t="s">
        <v>132</v>
      </c>
      <c r="H252" s="1">
        <v>0.86</v>
      </c>
    </row>
    <row r="253" spans="1:8" hidden="1" x14ac:dyDescent="0.2">
      <c r="D253" s="1" t="s">
        <v>133</v>
      </c>
      <c r="H253" s="1">
        <v>2.4500000000000002</v>
      </c>
    </row>
    <row r="254" spans="1:8" hidden="1" x14ac:dyDescent="0.2">
      <c r="D254" s="1" t="s">
        <v>134</v>
      </c>
      <c r="H254" s="1">
        <v>2.4500000000000002</v>
      </c>
    </row>
    <row r="255" spans="1:8" hidden="1" x14ac:dyDescent="0.2">
      <c r="D255" s="1" t="s">
        <v>135</v>
      </c>
      <c r="H255" s="1">
        <v>1.34</v>
      </c>
    </row>
    <row r="256" spans="1:8" hidden="1" x14ac:dyDescent="0.2">
      <c r="D256" s="1" t="s">
        <v>136</v>
      </c>
      <c r="H256" s="1">
        <v>1</v>
      </c>
    </row>
    <row r="257" spans="1:8" hidden="1" x14ac:dyDescent="0.2">
      <c r="D257" s="1" t="s">
        <v>137</v>
      </c>
      <c r="H257" s="1">
        <v>0.83</v>
      </c>
    </row>
    <row r="258" spans="1:8" hidden="1" x14ac:dyDescent="0.2">
      <c r="A258" s="1" t="s">
        <v>154</v>
      </c>
      <c r="D258" s="1" t="s">
        <v>117</v>
      </c>
      <c r="H258" s="1">
        <v>0.04</v>
      </c>
    </row>
    <row r="259" spans="1:8" hidden="1" x14ac:dyDescent="0.2">
      <c r="D259" s="1" t="s">
        <v>118</v>
      </c>
      <c r="H259" s="1">
        <v>0.05</v>
      </c>
    </row>
    <row r="260" spans="1:8" hidden="1" x14ac:dyDescent="0.2">
      <c r="D260" s="1" t="s">
        <v>119</v>
      </c>
      <c r="H260" s="1">
        <v>0.05</v>
      </c>
    </row>
    <row r="261" spans="1:8" hidden="1" x14ac:dyDescent="0.2">
      <c r="D261" s="1" t="s">
        <v>120</v>
      </c>
      <c r="H261" s="1">
        <v>0.06</v>
      </c>
    </row>
    <row r="262" spans="1:8" hidden="1" x14ac:dyDescent="0.2">
      <c r="D262" s="1" t="s">
        <v>121</v>
      </c>
      <c r="H262" s="1">
        <v>0.06</v>
      </c>
    </row>
    <row r="263" spans="1:8" hidden="1" x14ac:dyDescent="0.2">
      <c r="A263" s="1" t="s">
        <v>155</v>
      </c>
      <c r="D263" s="1" t="s">
        <v>145</v>
      </c>
      <c r="H263" s="1">
        <v>1.25</v>
      </c>
    </row>
    <row r="264" spans="1:8" hidden="1" x14ac:dyDescent="0.2">
      <c r="D264" s="1" t="s">
        <v>146</v>
      </c>
      <c r="H264" s="1">
        <v>1.25</v>
      </c>
    </row>
    <row r="265" spans="1:8" hidden="1" x14ac:dyDescent="0.2">
      <c r="D265" s="1" t="s">
        <v>147</v>
      </c>
      <c r="H265" s="1">
        <v>1.07</v>
      </c>
    </row>
    <row r="266" spans="1:8" hidden="1" x14ac:dyDescent="0.2">
      <c r="D266" s="1" t="s">
        <v>148</v>
      </c>
      <c r="H266" s="1">
        <v>1</v>
      </c>
    </row>
    <row r="267" spans="1:8" hidden="1" x14ac:dyDescent="0.2">
      <c r="D267" s="1" t="s">
        <v>149</v>
      </c>
      <c r="H267" s="1">
        <v>0.88</v>
      </c>
    </row>
  </sheetData>
  <mergeCells count="51">
    <mergeCell ref="D35:O35"/>
    <mergeCell ref="D28:F28"/>
    <mergeCell ref="D13:F13"/>
    <mergeCell ref="D14:F14"/>
    <mergeCell ref="D47:F47"/>
    <mergeCell ref="D19:F19"/>
    <mergeCell ref="D20:F20"/>
    <mergeCell ref="D31:F31"/>
    <mergeCell ref="D32:F32"/>
    <mergeCell ref="D33:F33"/>
    <mergeCell ref="D36:F36"/>
    <mergeCell ref="D41:F41"/>
    <mergeCell ref="D38:F38"/>
    <mergeCell ref="D39:F39"/>
    <mergeCell ref="D40:F40"/>
    <mergeCell ref="D5:F5"/>
    <mergeCell ref="D6:F6"/>
    <mergeCell ref="D7:F7"/>
    <mergeCell ref="D8:F8"/>
    <mergeCell ref="D11:F11"/>
    <mergeCell ref="A12:B12"/>
    <mergeCell ref="A52:D52"/>
    <mergeCell ref="A55:D55"/>
    <mergeCell ref="A56:D56"/>
    <mergeCell ref="A25:B25"/>
    <mergeCell ref="A26:B26"/>
    <mergeCell ref="A27:B27"/>
    <mergeCell ref="A28:B28"/>
    <mergeCell ref="D45:F45"/>
    <mergeCell ref="D37:F37"/>
    <mergeCell ref="D12:F12"/>
    <mergeCell ref="D18:F18"/>
    <mergeCell ref="D21:F21"/>
    <mergeCell ref="D25:F25"/>
    <mergeCell ref="D26:F26"/>
    <mergeCell ref="D27:F27"/>
    <mergeCell ref="A5:B5"/>
    <mergeCell ref="A6:B6"/>
    <mergeCell ref="A7:B7"/>
    <mergeCell ref="A8:B8"/>
    <mergeCell ref="A11:B11"/>
    <mergeCell ref="A13:B13"/>
    <mergeCell ref="A14:B14"/>
    <mergeCell ref="A18:B18"/>
    <mergeCell ref="A21:B21"/>
    <mergeCell ref="A41:B41"/>
    <mergeCell ref="A31:B31"/>
    <mergeCell ref="A32:B32"/>
    <mergeCell ref="A33:B33"/>
    <mergeCell ref="A36:B36"/>
    <mergeCell ref="A35:C35"/>
  </mergeCells>
  <phoneticPr fontId="10" type="noConversion"/>
  <dataValidations disablePrompts="1" count="17">
    <dataValidation type="list" allowBlank="1" showInputMessage="1" showErrorMessage="1" sqref="I206 E51">
      <formula1>$D$208:$D$217</formula1>
    </dataValidation>
    <dataValidation type="list" allowBlank="1" showInputMessage="1" showErrorMessage="1" sqref="F51">
      <formula1>$D$228:$D$232</formula1>
    </dataValidation>
    <dataValidation type="list" allowBlank="1" showInputMessage="1" showErrorMessage="1" sqref="E55">
      <formula1>$D$218:$D$227</formula1>
    </dataValidation>
    <dataValidation type="list" allowBlank="1" showInputMessage="1" showErrorMessage="1" sqref="F55">
      <formula1>$D$233:$D$237</formula1>
    </dataValidation>
    <dataValidation type="list" allowBlank="1" showInputMessage="1" showErrorMessage="1" sqref="G51">
      <formula1>$D$238:$D$247</formula1>
    </dataValidation>
    <dataValidation type="list" allowBlank="1" showInputMessage="1" showErrorMessage="1" sqref="H51">
      <formula1>$D$258:$D$262</formula1>
    </dataValidation>
    <dataValidation type="list" allowBlank="1" showInputMessage="1" showErrorMessage="1" sqref="G55">
      <formula1>$D$248:$D$257</formula1>
    </dataValidation>
    <dataValidation type="list" allowBlank="1" showInputMessage="1" showErrorMessage="1" sqref="H55">
      <formula1>$D$263:$D$267</formula1>
    </dataValidation>
    <dataValidation type="list" allowBlank="1" showInputMessage="1" showErrorMessage="1" sqref="D34">
      <formula1>$D$172:$D$187</formula1>
    </dataValidation>
    <dataValidation type="list" allowBlank="1" showInputMessage="1" showErrorMessage="1" sqref="D15:D16">
      <formula1>$D$66:$D$111</formula1>
    </dataValidation>
    <dataValidation type="list" allowBlank="1" showInputMessage="1" showErrorMessage="1" sqref="D22:D23">
      <formula1>$D$113:$D$127</formula1>
    </dataValidation>
    <dataValidation type="list" allowBlank="1" showInputMessage="1" showErrorMessage="1" sqref="D47">
      <formula1>$D$189:$D$203</formula1>
    </dataValidation>
    <dataValidation type="list" allowBlank="1" showInputMessage="1" showErrorMessage="1" sqref="D9:F9 D5:D8">
      <formula1>$D$129:$D$137</formula1>
    </dataValidation>
    <dataValidation type="list" allowBlank="1" showInputMessage="1" showErrorMessage="1" sqref="D11:D14">
      <formula1>$D$66:$D$112</formula1>
    </dataValidation>
    <dataValidation type="list" allowBlank="1" showInputMessage="1" showErrorMessage="1" sqref="D18:D21">
      <formula1>$D$113:$D$128</formula1>
    </dataValidation>
    <dataValidation type="list" allowBlank="1" showInputMessage="1" showErrorMessage="1" sqref="D31:D33">
      <formula1>$D$172:$D$188</formula1>
    </dataValidation>
    <dataValidation type="list" allowBlank="1" showInputMessage="1" showErrorMessage="1" sqref="D36:D41">
      <formula1>$D$134:$D$171</formula1>
    </dataValidation>
  </dataValidations>
  <pageMargins left="0.7" right="0.7" top="0.75" bottom="0.75" header="0.3" footer="0.3"/>
  <headerFooter alignWithMargins="0">
    <oddFooter>&amp;L&amp;G</oddFooter>
  </headerFooter>
  <legacyDrawing r:id="rId1"/>
  <legacyDrawingHF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221"/>
  <sheetViews>
    <sheetView showGridLines="0" topLeftCell="A22" workbookViewId="0">
      <selection activeCell="O222" sqref="O222"/>
    </sheetView>
  </sheetViews>
  <sheetFormatPr defaultColWidth="8.85546875" defaultRowHeight="12.75" x14ac:dyDescent="0.2"/>
  <cols>
    <col min="1" max="2" width="2.42578125" style="51" customWidth="1"/>
    <col min="3" max="3" width="18.42578125" style="51" customWidth="1"/>
    <col min="4" max="4" width="3.28515625" style="51" customWidth="1"/>
    <col min="5" max="5" width="13.85546875" style="51" customWidth="1"/>
    <col min="6" max="6" width="17" style="51" customWidth="1"/>
    <col min="7" max="7" width="9" style="51" bestFit="1" customWidth="1"/>
    <col min="8" max="8" width="9.140625" style="51" customWidth="1"/>
    <col min="9" max="9" width="7" style="51" hidden="1" customWidth="1"/>
    <col min="10" max="10" width="6" style="7" bestFit="1" customWidth="1"/>
    <col min="11" max="14" width="6" style="7" hidden="1" customWidth="1"/>
    <col min="15" max="15" width="8.28515625" style="7" customWidth="1"/>
    <col min="16" max="16" width="8.85546875" style="51"/>
    <col min="17" max="17" width="9.42578125" style="3" bestFit="1" customWidth="1"/>
    <col min="18" max="20" width="0" style="51" hidden="1" customWidth="1"/>
    <col min="21" max="16384" width="8.85546875" style="51"/>
  </cols>
  <sheetData>
    <row r="1" spans="1:15" x14ac:dyDescent="0.2">
      <c r="A1" s="51" t="s">
        <v>1</v>
      </c>
    </row>
    <row r="2" spans="1:15" x14ac:dyDescent="0.2">
      <c r="C2" s="14" t="s">
        <v>85</v>
      </c>
      <c r="D2" s="14"/>
      <c r="E2" s="15"/>
      <c r="F2" s="15"/>
      <c r="G2" s="15"/>
      <c r="H2" s="32"/>
      <c r="J2" s="73">
        <v>65</v>
      </c>
      <c r="K2" s="18"/>
      <c r="L2" s="18"/>
      <c r="M2" s="18"/>
      <c r="N2" s="18"/>
      <c r="O2" s="18"/>
    </row>
    <row r="3" spans="1:15" ht="25.5" x14ac:dyDescent="0.2">
      <c r="C3" s="51" t="s">
        <v>16</v>
      </c>
      <c r="D3" s="51" t="s">
        <v>86</v>
      </c>
      <c r="G3" s="17" t="s">
        <v>93</v>
      </c>
      <c r="H3" s="17" t="s">
        <v>87</v>
      </c>
      <c r="I3" s="11" t="s">
        <v>94</v>
      </c>
      <c r="J3" s="25" t="s">
        <v>88</v>
      </c>
      <c r="K3" s="25"/>
      <c r="L3" s="25"/>
      <c r="M3" s="25"/>
      <c r="N3" s="25"/>
      <c r="O3" s="24" t="s">
        <v>89</v>
      </c>
    </row>
    <row r="4" spans="1:15" x14ac:dyDescent="0.2">
      <c r="A4" s="51" t="s">
        <v>14</v>
      </c>
      <c r="O4" s="19"/>
    </row>
    <row r="5" spans="1:15" x14ac:dyDescent="0.2">
      <c r="A5" s="78">
        <v>1</v>
      </c>
      <c r="B5" s="79"/>
      <c r="C5" s="14"/>
      <c r="D5" s="83"/>
      <c r="E5" s="84"/>
      <c r="F5" s="85"/>
      <c r="G5" s="71" t="e">
        <f>VLOOKUP(D5,$D$63:$H$151,5,FALSE)</f>
        <v>#N/A</v>
      </c>
      <c r="H5" s="14" t="e">
        <f>G5*$J$2</f>
        <v>#N/A</v>
      </c>
      <c r="I5" s="51">
        <f>TYPE(H5)</f>
        <v>16</v>
      </c>
      <c r="J5" s="73"/>
      <c r="K5" s="18"/>
      <c r="L5" s="18"/>
      <c r="M5" s="18"/>
      <c r="N5" s="18"/>
      <c r="O5" s="67" t="str">
        <f>IF(I5=1,J5*H5,".")</f>
        <v>.</v>
      </c>
    </row>
    <row r="6" spans="1:15" x14ac:dyDescent="0.2">
      <c r="A6" s="78">
        <v>2</v>
      </c>
      <c r="B6" s="79"/>
      <c r="C6" s="14"/>
      <c r="D6" s="83"/>
      <c r="E6" s="84"/>
      <c r="F6" s="85"/>
      <c r="G6" s="71" t="e">
        <f>VLOOKUP(D6,$D$63:$H$151,5,FALSE)</f>
        <v>#N/A</v>
      </c>
      <c r="H6" s="14" t="e">
        <f>G6*$J$2</f>
        <v>#N/A</v>
      </c>
      <c r="I6" s="51">
        <f t="shared" ref="I6:I38" si="0">TYPE(H6)</f>
        <v>16</v>
      </c>
      <c r="J6" s="73"/>
      <c r="K6" s="18"/>
      <c r="L6" s="18"/>
      <c r="M6" s="18"/>
      <c r="N6" s="18"/>
      <c r="O6" s="67" t="str">
        <f t="shared" ref="O6:O36" si="1">IF(I6=1,J6*H6,".")</f>
        <v>.</v>
      </c>
    </row>
    <row r="7" spans="1:15" x14ac:dyDescent="0.2">
      <c r="A7" s="78">
        <v>3</v>
      </c>
      <c r="B7" s="79"/>
      <c r="C7" s="14"/>
      <c r="D7" s="83"/>
      <c r="E7" s="84"/>
      <c r="F7" s="85"/>
      <c r="G7" s="71" t="e">
        <f>VLOOKUP(D7,$D$63:$H$151,5,FALSE)</f>
        <v>#N/A</v>
      </c>
      <c r="H7" s="14" t="e">
        <f>G7*$J$2</f>
        <v>#N/A</v>
      </c>
      <c r="I7" s="51">
        <f t="shared" si="0"/>
        <v>16</v>
      </c>
      <c r="J7" s="73"/>
      <c r="K7" s="18"/>
      <c r="L7" s="18"/>
      <c r="M7" s="18"/>
      <c r="N7" s="18"/>
      <c r="O7" s="67" t="str">
        <f t="shared" si="1"/>
        <v>.</v>
      </c>
    </row>
    <row r="8" spans="1:15" x14ac:dyDescent="0.2">
      <c r="A8" s="78">
        <v>4</v>
      </c>
      <c r="B8" s="79"/>
      <c r="C8" s="14"/>
      <c r="D8" s="83"/>
      <c r="E8" s="84"/>
      <c r="F8" s="85"/>
      <c r="G8" s="71" t="e">
        <f>VLOOKUP(D8,$D$63:$H$151,5,FALSE)</f>
        <v>#N/A</v>
      </c>
      <c r="H8" s="14" t="e">
        <f>G8*$J$2</f>
        <v>#N/A</v>
      </c>
      <c r="I8" s="51">
        <f t="shared" si="0"/>
        <v>16</v>
      </c>
      <c r="J8" s="73"/>
      <c r="K8" s="18"/>
      <c r="L8" s="18"/>
      <c r="M8" s="18"/>
      <c r="N8" s="18"/>
      <c r="O8" s="67" t="str">
        <f t="shared" si="1"/>
        <v>.</v>
      </c>
    </row>
    <row r="9" spans="1:15" ht="3" customHeight="1" x14ac:dyDescent="0.2">
      <c r="B9" s="52"/>
      <c r="C9" s="52"/>
      <c r="D9" s="52"/>
      <c r="E9" s="52"/>
      <c r="F9" s="52"/>
      <c r="G9" s="40"/>
      <c r="H9" s="52"/>
      <c r="J9" s="18"/>
      <c r="K9" s="18"/>
      <c r="L9" s="18"/>
      <c r="M9" s="18"/>
      <c r="N9" s="18"/>
      <c r="O9" s="20"/>
    </row>
    <row r="10" spans="1:15" x14ac:dyDescent="0.2">
      <c r="A10" s="51" t="s">
        <v>90</v>
      </c>
      <c r="G10" s="5"/>
      <c r="J10" s="21"/>
      <c r="K10" s="21"/>
      <c r="L10" s="21"/>
      <c r="M10" s="21"/>
      <c r="N10" s="21"/>
      <c r="O10" s="20" t="str">
        <f t="shared" si="1"/>
        <v>.</v>
      </c>
    </row>
    <row r="11" spans="1:15" x14ac:dyDescent="0.2">
      <c r="A11" s="78">
        <v>1</v>
      </c>
      <c r="B11" s="79"/>
      <c r="C11" s="14"/>
      <c r="D11" s="96"/>
      <c r="E11" s="97"/>
      <c r="F11" s="98"/>
      <c r="G11" s="71" t="e">
        <f>VLOOKUP(D11,$D$63:$H$151,5,FALSE)</f>
        <v>#N/A</v>
      </c>
      <c r="H11" s="14" t="e">
        <f>G11*$J$2</f>
        <v>#N/A</v>
      </c>
      <c r="I11" s="51">
        <f t="shared" si="0"/>
        <v>16</v>
      </c>
      <c r="J11" s="73"/>
      <c r="K11" s="18"/>
      <c r="L11" s="18"/>
      <c r="M11" s="18"/>
      <c r="N11" s="18"/>
      <c r="O11" s="67" t="str">
        <f t="shared" si="1"/>
        <v>.</v>
      </c>
    </row>
    <row r="12" spans="1:15" x14ac:dyDescent="0.2">
      <c r="A12" s="78">
        <v>2</v>
      </c>
      <c r="B12" s="79"/>
      <c r="C12" s="14"/>
      <c r="D12" s="96"/>
      <c r="E12" s="97"/>
      <c r="F12" s="98"/>
      <c r="G12" s="71" t="e">
        <f>VLOOKUP(D12,$D$63:$H$151,5,FALSE)</f>
        <v>#N/A</v>
      </c>
      <c r="H12" s="14" t="e">
        <f>G12*$J$2</f>
        <v>#N/A</v>
      </c>
      <c r="I12" s="51">
        <f t="shared" si="0"/>
        <v>16</v>
      </c>
      <c r="J12" s="73"/>
      <c r="K12" s="18"/>
      <c r="L12" s="18"/>
      <c r="M12" s="18"/>
      <c r="N12" s="18"/>
      <c r="O12" s="67" t="str">
        <f t="shared" si="1"/>
        <v>.</v>
      </c>
    </row>
    <row r="13" spans="1:15" x14ac:dyDescent="0.2">
      <c r="A13" s="78">
        <v>3</v>
      </c>
      <c r="B13" s="79"/>
      <c r="C13" s="14"/>
      <c r="D13" s="96"/>
      <c r="E13" s="97"/>
      <c r="F13" s="98"/>
      <c r="G13" s="71" t="e">
        <f>VLOOKUP(D13,$D$63:$H$151,5,FALSE)</f>
        <v>#N/A</v>
      </c>
      <c r="H13" s="14" t="e">
        <f>G13*$J$2</f>
        <v>#N/A</v>
      </c>
      <c r="I13" s="51">
        <f t="shared" si="0"/>
        <v>16</v>
      </c>
      <c r="J13" s="73"/>
      <c r="K13" s="18"/>
      <c r="L13" s="18"/>
      <c r="M13" s="18"/>
      <c r="N13" s="18"/>
      <c r="O13" s="67" t="str">
        <f t="shared" si="1"/>
        <v>.</v>
      </c>
    </row>
    <row r="14" spans="1:15" x14ac:dyDescent="0.2">
      <c r="A14" s="78">
        <v>4</v>
      </c>
      <c r="B14" s="79"/>
      <c r="C14" s="14"/>
      <c r="D14" s="96"/>
      <c r="E14" s="97"/>
      <c r="F14" s="98"/>
      <c r="G14" s="71" t="e">
        <f>VLOOKUP(D14,$D$63:$H$151,5,FALSE)</f>
        <v>#N/A</v>
      </c>
      <c r="H14" s="14" t="e">
        <f>G14*$J$2</f>
        <v>#N/A</v>
      </c>
      <c r="I14" s="51">
        <f t="shared" si="0"/>
        <v>16</v>
      </c>
      <c r="J14" s="73"/>
      <c r="K14" s="18"/>
      <c r="L14" s="18"/>
      <c r="M14" s="18"/>
      <c r="N14" s="18"/>
      <c r="O14" s="67" t="str">
        <f t="shared" si="1"/>
        <v>.</v>
      </c>
    </row>
    <row r="15" spans="1:15" ht="3" customHeight="1" x14ac:dyDescent="0.2">
      <c r="B15" s="52"/>
      <c r="C15" s="52"/>
      <c r="D15" s="53"/>
      <c r="E15" s="53"/>
      <c r="F15" s="53"/>
      <c r="G15" s="40"/>
      <c r="H15" s="52"/>
      <c r="J15" s="18"/>
      <c r="K15" s="18"/>
      <c r="L15" s="18"/>
      <c r="M15" s="18"/>
      <c r="N15" s="18"/>
      <c r="O15" s="20"/>
    </row>
    <row r="16" spans="1:15" ht="15" hidden="1" x14ac:dyDescent="0.25">
      <c r="B16" s="52"/>
      <c r="C16" s="52"/>
      <c r="D16" s="45"/>
      <c r="E16" s="45"/>
      <c r="F16" s="45"/>
      <c r="G16" s="40"/>
      <c r="H16" s="52"/>
      <c r="J16" s="18">
        <f>SUM(J11:J14)</f>
        <v>0</v>
      </c>
      <c r="K16" s="18"/>
      <c r="L16" s="18"/>
      <c r="M16" s="18"/>
      <c r="N16" s="18"/>
      <c r="O16" s="46"/>
    </row>
    <row r="17" spans="1:15" x14ac:dyDescent="0.2">
      <c r="A17" s="51" t="s">
        <v>91</v>
      </c>
      <c r="G17" s="5"/>
      <c r="J17" s="21"/>
      <c r="K17" s="21"/>
      <c r="L17" s="21"/>
      <c r="M17" s="21"/>
      <c r="N17" s="21"/>
      <c r="O17" s="20" t="str">
        <f t="shared" si="1"/>
        <v>.</v>
      </c>
    </row>
    <row r="18" spans="1:15" x14ac:dyDescent="0.2">
      <c r="A18" s="78">
        <v>1</v>
      </c>
      <c r="B18" s="79"/>
      <c r="C18" s="14"/>
      <c r="D18" s="83"/>
      <c r="E18" s="84"/>
      <c r="F18" s="85"/>
      <c r="G18" s="71" t="e">
        <f>VLOOKUP(D18,$D$63:$H$151,5,FALSE)</f>
        <v>#N/A</v>
      </c>
      <c r="H18" s="14" t="e">
        <f>G18*$J$2</f>
        <v>#N/A</v>
      </c>
      <c r="I18" s="51">
        <f t="shared" si="0"/>
        <v>16</v>
      </c>
      <c r="J18" s="73"/>
      <c r="K18" s="18"/>
      <c r="L18" s="18"/>
      <c r="M18" s="18"/>
      <c r="N18" s="18"/>
      <c r="O18" s="67" t="str">
        <f t="shared" si="1"/>
        <v>.</v>
      </c>
    </row>
    <row r="19" spans="1:15" x14ac:dyDescent="0.2">
      <c r="B19" s="52">
        <v>2</v>
      </c>
      <c r="C19" s="14"/>
      <c r="D19" s="83"/>
      <c r="E19" s="84"/>
      <c r="F19" s="85"/>
      <c r="G19" s="71" t="e">
        <f>VLOOKUP(D19,$D$63:$H$151,5,FALSE)</f>
        <v>#N/A</v>
      </c>
      <c r="H19" s="14" t="e">
        <f>G19*$J$2</f>
        <v>#N/A</v>
      </c>
      <c r="I19" s="51">
        <f t="shared" si="0"/>
        <v>16</v>
      </c>
      <c r="J19" s="73"/>
      <c r="K19" s="18"/>
      <c r="L19" s="18"/>
      <c r="M19" s="18"/>
      <c r="N19" s="18"/>
      <c r="O19" s="67" t="str">
        <f t="shared" si="1"/>
        <v>.</v>
      </c>
    </row>
    <row r="20" spans="1:15" x14ac:dyDescent="0.2">
      <c r="B20" s="52">
        <v>3</v>
      </c>
      <c r="C20" s="14"/>
      <c r="D20" s="83"/>
      <c r="E20" s="84"/>
      <c r="F20" s="85"/>
      <c r="G20" s="71" t="e">
        <f>VLOOKUP(D20,$D$63:$H$151,5,FALSE)</f>
        <v>#N/A</v>
      </c>
      <c r="H20" s="14" t="e">
        <f>G20*$J$2</f>
        <v>#N/A</v>
      </c>
      <c r="I20" s="51">
        <f t="shared" si="0"/>
        <v>16</v>
      </c>
      <c r="J20" s="73"/>
      <c r="K20" s="18"/>
      <c r="L20" s="18"/>
      <c r="M20" s="18"/>
      <c r="N20" s="18"/>
      <c r="O20" s="67" t="str">
        <f t="shared" si="1"/>
        <v>.</v>
      </c>
    </row>
    <row r="21" spans="1:15" x14ac:dyDescent="0.2">
      <c r="A21" s="78">
        <v>4</v>
      </c>
      <c r="B21" s="79"/>
      <c r="C21" s="14"/>
      <c r="D21" s="83"/>
      <c r="E21" s="84"/>
      <c r="F21" s="85"/>
      <c r="G21" s="71" t="e">
        <f>VLOOKUP(D21,$D$63:$H$151,5,FALSE)</f>
        <v>#N/A</v>
      </c>
      <c r="H21" s="14" t="e">
        <f>G21*$J$2</f>
        <v>#N/A</v>
      </c>
      <c r="I21" s="51">
        <f t="shared" si="0"/>
        <v>16</v>
      </c>
      <c r="J21" s="73"/>
      <c r="K21" s="18"/>
      <c r="L21" s="18"/>
      <c r="M21" s="18"/>
      <c r="N21" s="18"/>
      <c r="O21" s="67" t="str">
        <f t="shared" si="1"/>
        <v>.</v>
      </c>
    </row>
    <row r="22" spans="1:15" ht="3" customHeight="1" x14ac:dyDescent="0.2">
      <c r="B22" s="52"/>
      <c r="C22" s="52"/>
      <c r="D22" s="52"/>
      <c r="E22" s="52"/>
      <c r="F22" s="52"/>
      <c r="G22" s="40"/>
      <c r="H22" s="52"/>
      <c r="J22" s="18"/>
      <c r="K22" s="18"/>
      <c r="L22" s="18"/>
      <c r="M22" s="18"/>
      <c r="N22" s="18"/>
      <c r="O22" s="20"/>
    </row>
    <row r="23" spans="1:15" hidden="1" x14ac:dyDescent="0.2">
      <c r="B23" s="52"/>
      <c r="C23" s="52"/>
      <c r="D23" s="52"/>
      <c r="E23" s="52"/>
      <c r="F23" s="52"/>
      <c r="G23" s="40"/>
      <c r="H23" s="52"/>
      <c r="J23" s="18">
        <f>SUM(J18:J21)</f>
        <v>0</v>
      </c>
      <c r="K23" s="18"/>
      <c r="L23" s="18"/>
      <c r="M23" s="18"/>
      <c r="N23" s="18"/>
      <c r="O23" s="46"/>
    </row>
    <row r="24" spans="1:15" x14ac:dyDescent="0.2">
      <c r="A24" s="51" t="s">
        <v>15</v>
      </c>
      <c r="G24" s="5"/>
      <c r="J24" s="21"/>
      <c r="K24" s="21"/>
      <c r="L24" s="21"/>
      <c r="M24" s="21"/>
      <c r="N24" s="21"/>
      <c r="O24" s="20" t="str">
        <f t="shared" si="1"/>
        <v>.</v>
      </c>
    </row>
    <row r="25" spans="1:15" x14ac:dyDescent="0.2">
      <c r="A25" s="78">
        <v>1</v>
      </c>
      <c r="B25" s="78"/>
      <c r="C25" s="47">
        <f t="shared" ref="C25:D28" si="2">C5</f>
        <v>0</v>
      </c>
      <c r="D25" s="88">
        <f>D5</f>
        <v>0</v>
      </c>
      <c r="E25" s="89"/>
      <c r="F25" s="90"/>
      <c r="G25" s="28" t="e">
        <f>VLOOKUP(D25,$D$63:$H$151,5,FALSE)</f>
        <v>#N/A</v>
      </c>
      <c r="H25" s="11" t="e">
        <f>G25*$J$2</f>
        <v>#N/A</v>
      </c>
      <c r="I25" s="51">
        <f>TYPE(H25)</f>
        <v>16</v>
      </c>
      <c r="J25" s="12">
        <f>J5-J16-J23</f>
        <v>0</v>
      </c>
      <c r="K25" s="12" t="str">
        <f>IF(J25&lt;0,"NEGATIVE",".")</f>
        <v>.</v>
      </c>
      <c r="L25" s="12" t="b">
        <f>AND(I25=16,K25="negative")</f>
        <v>0</v>
      </c>
      <c r="M25" s="12">
        <f>IF(L25=FALSE,1,2)</f>
        <v>1</v>
      </c>
      <c r="N25" s="12">
        <f>M25+I25</f>
        <v>17</v>
      </c>
      <c r="O25" s="68" t="str">
        <f>CHOOSE(N25,".",J25*H25,".",".",".",".",".",".",".",".",".",".",".",".",".",".",".","NEGATIVE")</f>
        <v>.</v>
      </c>
    </row>
    <row r="26" spans="1:15" x14ac:dyDescent="0.2">
      <c r="A26" s="78">
        <v>2</v>
      </c>
      <c r="B26" s="78"/>
      <c r="C26" s="47">
        <f t="shared" si="2"/>
        <v>0</v>
      </c>
      <c r="D26" s="88">
        <f t="shared" si="2"/>
        <v>0</v>
      </c>
      <c r="E26" s="89"/>
      <c r="F26" s="90"/>
      <c r="G26" s="28" t="e">
        <f>VLOOKUP(D26,$D$63:$H$151,5,FALSE)</f>
        <v>#N/A</v>
      </c>
      <c r="H26" s="11" t="e">
        <f>G26*$J$2</f>
        <v>#N/A</v>
      </c>
      <c r="I26" s="51">
        <f>TYPE(H26)</f>
        <v>16</v>
      </c>
      <c r="J26" s="12">
        <f>J6</f>
        <v>0</v>
      </c>
      <c r="K26" s="12" t="str">
        <f>IF(J26&lt;0,"NEGATIVE",".")</f>
        <v>.</v>
      </c>
      <c r="L26" s="12" t="b">
        <f>AND(I26=16,K26="negative")</f>
        <v>0</v>
      </c>
      <c r="M26" s="12">
        <f>IF(L26=FALSE,1,2)</f>
        <v>1</v>
      </c>
      <c r="N26" s="12">
        <f>M26+I26</f>
        <v>17</v>
      </c>
      <c r="O26" s="68" t="str">
        <f>CHOOSE(N26,".",J26*H26,".",".",".",".",".",".",".",".",".",".",".",".",".",".",".","NEGATIVE")</f>
        <v>.</v>
      </c>
    </row>
    <row r="27" spans="1:15" x14ac:dyDescent="0.2">
      <c r="A27" s="78">
        <v>3</v>
      </c>
      <c r="B27" s="78"/>
      <c r="C27" s="47">
        <f t="shared" si="2"/>
        <v>0</v>
      </c>
      <c r="D27" s="88">
        <f t="shared" si="2"/>
        <v>0</v>
      </c>
      <c r="E27" s="89"/>
      <c r="F27" s="90"/>
      <c r="G27" s="28" t="e">
        <f>VLOOKUP(D27,$D$63:$H$151,5,FALSE)</f>
        <v>#N/A</v>
      </c>
      <c r="H27" s="11" t="e">
        <f>G27*$J$2</f>
        <v>#N/A</v>
      </c>
      <c r="I27" s="51">
        <f>TYPE(H27)</f>
        <v>16</v>
      </c>
      <c r="J27" s="12">
        <f>J7</f>
        <v>0</v>
      </c>
      <c r="K27" s="12" t="str">
        <f>IF(J27&lt;0,"NEGATIVE",".")</f>
        <v>.</v>
      </c>
      <c r="L27" s="12" t="b">
        <f>AND(I27=16,K27="negative")</f>
        <v>0</v>
      </c>
      <c r="M27" s="12">
        <f>IF(L27=FALSE,1,2)</f>
        <v>1</v>
      </c>
      <c r="N27" s="12">
        <f>M27+I27</f>
        <v>17</v>
      </c>
      <c r="O27" s="68" t="str">
        <f>CHOOSE(N27,".",J27*H27,".",".",".",".",".",".",".",".",".",".",".",".",".",".",".","NEGATIVE")</f>
        <v>.</v>
      </c>
    </row>
    <row r="28" spans="1:15" x14ac:dyDescent="0.2">
      <c r="A28" s="78">
        <v>4</v>
      </c>
      <c r="B28" s="78"/>
      <c r="C28" s="47">
        <f t="shared" si="2"/>
        <v>0</v>
      </c>
      <c r="D28" s="88">
        <f t="shared" si="2"/>
        <v>0</v>
      </c>
      <c r="E28" s="89"/>
      <c r="F28" s="90"/>
      <c r="G28" s="28" t="e">
        <f>VLOOKUP(D28,$D$63:$H$151,5,FALSE)</f>
        <v>#N/A</v>
      </c>
      <c r="H28" s="11" t="e">
        <f>G28*$J$2</f>
        <v>#N/A</v>
      </c>
      <c r="I28" s="51">
        <f>TYPE(H28)</f>
        <v>16</v>
      </c>
      <c r="J28" s="12">
        <f>J8</f>
        <v>0</v>
      </c>
      <c r="K28" s="12" t="str">
        <f>IF(J28&lt;0,"NEGATIVE",".")</f>
        <v>.</v>
      </c>
      <c r="L28" s="12" t="b">
        <f>AND(I28=16,K28="negative")</f>
        <v>0</v>
      </c>
      <c r="M28" s="12">
        <f>IF(L28=FALSE,1,2)</f>
        <v>1</v>
      </c>
      <c r="N28" s="12">
        <f>M28+I28</f>
        <v>17</v>
      </c>
      <c r="O28" s="68" t="str">
        <f>CHOOSE(N28,".",J28*H28,".",".",".",".",".",".",".",".",".",".",".",".",".",".",".","NEGATIVE")</f>
        <v>.</v>
      </c>
    </row>
    <row r="29" spans="1:15" ht="3" customHeight="1" x14ac:dyDescent="0.2">
      <c r="C29" s="54"/>
      <c r="D29" s="55"/>
      <c r="E29" s="55"/>
      <c r="F29" s="55"/>
      <c r="G29" s="40"/>
      <c r="H29" s="52"/>
      <c r="J29" s="18"/>
      <c r="K29" s="18"/>
      <c r="L29" s="18"/>
      <c r="M29" s="18"/>
      <c r="N29" s="18"/>
      <c r="O29" s="20"/>
    </row>
    <row r="30" spans="1:15" x14ac:dyDescent="0.2">
      <c r="A30" s="51" t="s">
        <v>201</v>
      </c>
      <c r="G30" s="5"/>
      <c r="J30" s="21"/>
      <c r="K30" s="21"/>
      <c r="L30" s="21"/>
      <c r="M30" s="21"/>
      <c r="N30" s="21"/>
      <c r="O30" s="20" t="str">
        <f t="shared" si="1"/>
        <v>.</v>
      </c>
    </row>
    <row r="31" spans="1:15" x14ac:dyDescent="0.2">
      <c r="A31" s="78">
        <v>1</v>
      </c>
      <c r="B31" s="79"/>
      <c r="C31" s="14"/>
      <c r="D31" s="83"/>
      <c r="E31" s="84"/>
      <c r="F31" s="85"/>
      <c r="G31" s="71" t="e">
        <f>VLOOKUP(D31,$D$63:$H$151,5,FALSE)</f>
        <v>#N/A</v>
      </c>
      <c r="H31" s="14" t="e">
        <f>G31*$J$2</f>
        <v>#N/A</v>
      </c>
      <c r="I31" s="51">
        <f t="shared" si="0"/>
        <v>16</v>
      </c>
      <c r="J31" s="73"/>
      <c r="K31" s="18"/>
      <c r="L31" s="18"/>
      <c r="M31" s="18"/>
      <c r="N31" s="18"/>
      <c r="O31" s="67" t="str">
        <f t="shared" si="1"/>
        <v>.</v>
      </c>
    </row>
    <row r="32" spans="1:15" x14ac:dyDescent="0.2">
      <c r="A32" s="78">
        <v>2</v>
      </c>
      <c r="B32" s="79"/>
      <c r="C32" s="14"/>
      <c r="D32" s="83"/>
      <c r="E32" s="84"/>
      <c r="F32" s="85"/>
      <c r="G32" s="71" t="e">
        <f>VLOOKUP(D32,$D$63:$H$151,5,FALSE)</f>
        <v>#N/A</v>
      </c>
      <c r="H32" s="14" t="e">
        <f>G32*$J$2</f>
        <v>#N/A</v>
      </c>
      <c r="I32" s="51">
        <f t="shared" si="0"/>
        <v>16</v>
      </c>
      <c r="J32" s="73"/>
      <c r="K32" s="18"/>
      <c r="L32" s="18"/>
      <c r="M32" s="18"/>
      <c r="N32" s="18"/>
      <c r="O32" s="67" t="str">
        <f t="shared" si="1"/>
        <v>.</v>
      </c>
    </row>
    <row r="33" spans="1:20" x14ac:dyDescent="0.2">
      <c r="A33" s="78">
        <v>3</v>
      </c>
      <c r="B33" s="79"/>
      <c r="C33" s="14"/>
      <c r="D33" s="83"/>
      <c r="E33" s="84"/>
      <c r="F33" s="85"/>
      <c r="G33" s="71" t="e">
        <f>VLOOKUP(D33,$D$63:$H$151,5,FALSE)</f>
        <v>#N/A</v>
      </c>
      <c r="H33" s="14" t="e">
        <f>G33*$J$2</f>
        <v>#N/A</v>
      </c>
      <c r="I33" s="51">
        <f t="shared" si="0"/>
        <v>16</v>
      </c>
      <c r="J33" s="73"/>
      <c r="K33" s="18"/>
      <c r="L33" s="18"/>
      <c r="M33" s="18"/>
      <c r="N33" s="18"/>
      <c r="O33" s="67" t="str">
        <f t="shared" si="1"/>
        <v>.</v>
      </c>
    </row>
    <row r="34" spans="1:20" ht="3" customHeight="1" x14ac:dyDescent="0.2">
      <c r="B34" s="52"/>
      <c r="C34" s="52"/>
      <c r="D34" s="52"/>
      <c r="E34" s="52"/>
      <c r="F34" s="52"/>
      <c r="G34" s="40"/>
      <c r="H34" s="52"/>
      <c r="J34" s="18"/>
      <c r="K34" s="18"/>
      <c r="L34" s="18"/>
      <c r="M34" s="18"/>
      <c r="N34" s="18"/>
      <c r="O34" s="20"/>
    </row>
    <row r="35" spans="1:20" x14ac:dyDescent="0.2">
      <c r="A35" s="78" t="s">
        <v>58</v>
      </c>
      <c r="B35" s="78"/>
      <c r="C35" s="78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R35" s="51" t="s">
        <v>33</v>
      </c>
      <c r="S35" s="51" t="s">
        <v>34</v>
      </c>
      <c r="T35" s="51" t="s">
        <v>35</v>
      </c>
    </row>
    <row r="36" spans="1:20" x14ac:dyDescent="0.2">
      <c r="A36" s="78">
        <v>1</v>
      </c>
      <c r="B36" s="79"/>
      <c r="C36" s="14"/>
      <c r="D36" s="83"/>
      <c r="E36" s="84"/>
      <c r="F36" s="85"/>
      <c r="G36" s="71" t="e">
        <f>VLOOKUP(D36,$D$63:$H$151,5,FALSE)</f>
        <v>#N/A</v>
      </c>
      <c r="H36" s="14" t="e">
        <f>G36*$J$2</f>
        <v>#N/A</v>
      </c>
      <c r="I36" s="51">
        <f t="shared" si="0"/>
        <v>16</v>
      </c>
      <c r="J36" s="73"/>
      <c r="K36" s="18"/>
      <c r="L36" s="18"/>
      <c r="M36" s="18"/>
      <c r="N36" s="18"/>
      <c r="O36" s="67" t="str">
        <f t="shared" si="1"/>
        <v>.</v>
      </c>
      <c r="R36" s="51" t="e">
        <f>OR(D36=#REF!,D36=#REF!,D36=#REF!,D36=165)</f>
        <v>#REF!</v>
      </c>
      <c r="S36" s="51" t="b">
        <f>IF(J36&gt;200,TRUE,FALSE)</f>
        <v>0</v>
      </c>
      <c r="T36" s="51" t="e">
        <f>AND(R36=TRUE,S36=TRUE)</f>
        <v>#REF!</v>
      </c>
    </row>
    <row r="37" spans="1:20" x14ac:dyDescent="0.2">
      <c r="B37" s="52">
        <v>2</v>
      </c>
      <c r="C37" s="14"/>
      <c r="D37" s="83"/>
      <c r="E37" s="84"/>
      <c r="F37" s="85"/>
      <c r="G37" s="71" t="e">
        <f>VLOOKUP(D37,$D$63:$H$151,5,FALSE)</f>
        <v>#N/A</v>
      </c>
      <c r="H37" s="14" t="e">
        <f>G37*$J$2</f>
        <v>#N/A</v>
      </c>
      <c r="I37" s="51">
        <f>TYPE(H37)</f>
        <v>16</v>
      </c>
      <c r="J37" s="73"/>
      <c r="K37" s="18"/>
      <c r="L37" s="18"/>
      <c r="M37" s="18"/>
      <c r="N37" s="18"/>
      <c r="O37" s="67" t="str">
        <f>IF(I37=1,J37*H37,".")</f>
        <v>.</v>
      </c>
      <c r="R37" s="51" t="e">
        <f>OR(D37=#REF!,D37=#REF!,D37=#REF!,D37=165)</f>
        <v>#REF!</v>
      </c>
      <c r="S37" s="51" t="b">
        <f>IF(J37&gt;200,TRUE,FALSE)</f>
        <v>0</v>
      </c>
      <c r="T37" s="51" t="e">
        <f>AND(R37=TRUE,S37=TRUE)</f>
        <v>#REF!</v>
      </c>
    </row>
    <row r="38" spans="1:20" x14ac:dyDescent="0.2">
      <c r="A38" s="78">
        <v>3</v>
      </c>
      <c r="B38" s="79"/>
      <c r="C38" s="14"/>
      <c r="D38" s="83"/>
      <c r="E38" s="84"/>
      <c r="F38" s="85"/>
      <c r="G38" s="71" t="e">
        <f>VLOOKUP(D38,$D$63:$H$151,5,FALSE)</f>
        <v>#N/A</v>
      </c>
      <c r="H38" s="14" t="e">
        <f>G38*$J$2</f>
        <v>#N/A</v>
      </c>
      <c r="I38" s="51">
        <f t="shared" si="0"/>
        <v>16</v>
      </c>
      <c r="J38" s="73"/>
      <c r="K38" s="18"/>
      <c r="L38" s="18"/>
      <c r="M38" s="18"/>
      <c r="N38" s="18"/>
      <c r="O38" s="67" t="str">
        <f>IF(I38=1,J38*H38,".")</f>
        <v>.</v>
      </c>
      <c r="R38" s="51" t="e">
        <f>OR(D38=#REF!,D38=#REF!,D38=D138,D38=165)</f>
        <v>#REF!</v>
      </c>
      <c r="S38" s="51" t="b">
        <f>IF(J38&gt;200,TRUE,FALSE)</f>
        <v>0</v>
      </c>
      <c r="T38" s="51" t="e">
        <f>AND(R38=TRUE,S38=TRUE)</f>
        <v>#REF!</v>
      </c>
    </row>
    <row r="39" spans="1:20" ht="3" customHeight="1" x14ac:dyDescent="0.2">
      <c r="B39" s="52"/>
      <c r="C39" s="52"/>
      <c r="D39" s="52"/>
      <c r="E39" s="52"/>
      <c r="F39" s="52"/>
      <c r="G39" s="40"/>
      <c r="H39" s="52"/>
      <c r="J39" s="18"/>
      <c r="K39" s="18"/>
      <c r="L39" s="18"/>
      <c r="M39" s="18"/>
      <c r="N39" s="18"/>
      <c r="O39" s="20"/>
    </row>
    <row r="40" spans="1:20" x14ac:dyDescent="0.2">
      <c r="A40" s="51" t="s">
        <v>17</v>
      </c>
      <c r="B40" s="52"/>
      <c r="C40" s="52"/>
      <c r="D40" s="52"/>
      <c r="E40" s="52"/>
      <c r="F40" s="52"/>
      <c r="G40" s="40"/>
      <c r="H40" s="52"/>
      <c r="J40" s="18"/>
      <c r="K40" s="18"/>
      <c r="L40" s="18"/>
      <c r="M40" s="18"/>
      <c r="N40" s="18"/>
      <c r="O40" s="20"/>
    </row>
    <row r="41" spans="1:20" x14ac:dyDescent="0.2">
      <c r="D41" s="51" t="s">
        <v>95</v>
      </c>
      <c r="G41" s="5"/>
      <c r="O41" s="19"/>
    </row>
    <row r="42" spans="1:20" x14ac:dyDescent="0.2">
      <c r="D42" s="92"/>
      <c r="E42" s="93"/>
      <c r="F42" s="94"/>
      <c r="G42" s="5"/>
      <c r="O42" s="19"/>
    </row>
    <row r="43" spans="1:20" x14ac:dyDescent="0.2">
      <c r="D43" s="51" t="s">
        <v>138</v>
      </c>
      <c r="E43" s="52"/>
      <c r="F43" s="52"/>
      <c r="G43" s="5"/>
      <c r="O43" s="19"/>
    </row>
    <row r="44" spans="1:20" x14ac:dyDescent="0.2">
      <c r="A44" s="52"/>
      <c r="B44" s="52"/>
      <c r="D44" s="83"/>
      <c r="E44" s="84"/>
      <c r="F44" s="85"/>
      <c r="G44" s="71" t="e">
        <f>VLOOKUP(D44,D153:H157,5,FALSE)</f>
        <v>#N/A</v>
      </c>
      <c r="H44" s="11" t="e">
        <f>D42/G44</f>
        <v>#N/A</v>
      </c>
      <c r="I44" s="17"/>
      <c r="J44" s="23" t="e">
        <f>H44*1.1*J2</f>
        <v>#N/A</v>
      </c>
      <c r="K44" s="23"/>
      <c r="L44" s="23"/>
      <c r="M44" s="23"/>
      <c r="N44" s="23"/>
      <c r="O44" s="68" t="e">
        <f>H44*1.1*J2</f>
        <v>#N/A</v>
      </c>
    </row>
    <row r="45" spans="1:20" x14ac:dyDescent="0.2">
      <c r="A45" s="41" t="s">
        <v>3</v>
      </c>
      <c r="B45" s="26"/>
      <c r="C45" s="26"/>
      <c r="D45" s="26"/>
      <c r="E45" s="26"/>
      <c r="F45" s="26"/>
      <c r="G45" s="26"/>
      <c r="H45" s="26"/>
      <c r="I45" s="15"/>
      <c r="J45" s="27"/>
      <c r="K45" s="27"/>
      <c r="L45" s="27"/>
      <c r="M45" s="27"/>
      <c r="N45" s="27"/>
      <c r="O45" s="68" t="e">
        <f>SUM(O11:O44)</f>
        <v>#N/A</v>
      </c>
    </row>
    <row r="46" spans="1:20" x14ac:dyDescent="0.2">
      <c r="Q46" s="51"/>
    </row>
    <row r="47" spans="1:20" ht="42" customHeight="1" x14ac:dyDescent="0.2">
      <c r="A47" s="14" t="s">
        <v>122</v>
      </c>
      <c r="B47" s="15"/>
      <c r="C47" s="15"/>
      <c r="D47" s="15"/>
      <c r="E47" s="63"/>
      <c r="F47" s="60" t="s">
        <v>71</v>
      </c>
      <c r="G47" s="58"/>
      <c r="H47" s="58"/>
    </row>
    <row r="48" spans="1:20" x14ac:dyDescent="0.2">
      <c r="A48" s="14" t="s">
        <v>5</v>
      </c>
      <c r="B48" s="15"/>
      <c r="C48" s="15"/>
      <c r="D48" s="15"/>
      <c r="E48" s="76"/>
      <c r="F48" s="74"/>
      <c r="G48" s="58"/>
      <c r="H48" s="58"/>
    </row>
    <row r="49" spans="1:17" x14ac:dyDescent="0.2">
      <c r="A49" s="81" t="s">
        <v>4</v>
      </c>
      <c r="B49" s="95"/>
      <c r="C49" s="95"/>
      <c r="D49" s="95"/>
      <c r="E49" s="64"/>
      <c r="F49" s="75" t="e">
        <f>VLOOKUP(F48,D182:H186,5,FALSE)</f>
        <v>#N/A</v>
      </c>
      <c r="G49" s="59"/>
      <c r="H49" s="59"/>
      <c r="J49" s="56">
        <f>J51</f>
        <v>1</v>
      </c>
    </row>
    <row r="50" spans="1:17" ht="26.25" hidden="1" customHeight="1" x14ac:dyDescent="0.2">
      <c r="A50" s="62"/>
      <c r="B50" s="62"/>
      <c r="C50" s="62"/>
      <c r="D50" s="62"/>
      <c r="E50" s="18"/>
      <c r="F50" s="27">
        <f>TYPE(F49)</f>
        <v>16</v>
      </c>
      <c r="G50" s="21"/>
      <c r="H50" s="21"/>
    </row>
    <row r="51" spans="1:17" ht="26.25" hidden="1" customHeight="1" x14ac:dyDescent="0.2">
      <c r="A51" s="62"/>
      <c r="B51" s="62"/>
      <c r="C51" s="62"/>
      <c r="D51" s="62"/>
      <c r="E51" s="18"/>
      <c r="F51" s="61">
        <f>IF(F50=16,1,F49)</f>
        <v>1</v>
      </c>
      <c r="G51" s="21"/>
      <c r="H51" s="21"/>
      <c r="J51" s="7">
        <f>F51</f>
        <v>1</v>
      </c>
    </row>
    <row r="52" spans="1:17" s="4" customFormat="1" x14ac:dyDescent="0.2">
      <c r="A52" s="81" t="s">
        <v>72</v>
      </c>
      <c r="B52" s="95"/>
      <c r="C52" s="95"/>
      <c r="D52" s="95"/>
      <c r="E52" s="76"/>
      <c r="F52" s="74"/>
      <c r="G52" s="58"/>
      <c r="H52" s="58"/>
      <c r="J52" s="6"/>
      <c r="K52" s="6"/>
      <c r="L52" s="6"/>
      <c r="M52" s="6"/>
      <c r="N52" s="6"/>
      <c r="O52" s="6"/>
      <c r="Q52" s="8"/>
    </row>
    <row r="53" spans="1:17" ht="26.25" customHeight="1" x14ac:dyDescent="0.2">
      <c r="A53" s="81" t="s">
        <v>7</v>
      </c>
      <c r="B53" s="95"/>
      <c r="C53" s="95"/>
      <c r="D53" s="95"/>
      <c r="E53" s="64"/>
      <c r="F53" s="75" t="e">
        <f>VLOOKUP(F52,D187:H191,5,FALSE)</f>
        <v>#N/A</v>
      </c>
      <c r="G53" s="59"/>
      <c r="H53" s="59"/>
      <c r="J53" s="56">
        <f>J55</f>
        <v>1</v>
      </c>
    </row>
    <row r="54" spans="1:17" hidden="1" x14ac:dyDescent="0.2">
      <c r="E54" s="7"/>
      <c r="F54" s="7">
        <f>TYPE(F53)</f>
        <v>16</v>
      </c>
      <c r="G54" s="7"/>
      <c r="H54" s="7"/>
    </row>
    <row r="55" spans="1:17" hidden="1" x14ac:dyDescent="0.2">
      <c r="E55" s="7"/>
      <c r="F55" s="7">
        <f>IF(F54=16,1,F53)</f>
        <v>1</v>
      </c>
      <c r="G55" s="7"/>
      <c r="H55" s="7"/>
      <c r="J55" s="7">
        <f>F55</f>
        <v>1</v>
      </c>
    </row>
    <row r="56" spans="1:17" x14ac:dyDescent="0.2">
      <c r="A56" s="14" t="s">
        <v>9</v>
      </c>
      <c r="B56" s="15"/>
      <c r="C56" s="15"/>
      <c r="D56" s="15"/>
      <c r="E56" s="16"/>
      <c r="F56" s="16"/>
      <c r="G56" s="16"/>
      <c r="H56" s="16"/>
      <c r="I56" s="15"/>
      <c r="J56" s="16"/>
      <c r="K56" s="16"/>
      <c r="L56" s="16"/>
      <c r="M56" s="16"/>
      <c r="N56" s="16"/>
      <c r="O56" s="12">
        <f>J53*J49</f>
        <v>1</v>
      </c>
    </row>
    <row r="57" spans="1:17" x14ac:dyDescent="0.2">
      <c r="A57" s="14" t="s">
        <v>8</v>
      </c>
      <c r="B57" s="15"/>
      <c r="C57" s="15"/>
      <c r="D57" s="15"/>
      <c r="E57" s="16"/>
      <c r="F57" s="16"/>
      <c r="G57" s="16"/>
      <c r="H57" s="16"/>
      <c r="I57" s="15"/>
      <c r="J57" s="16"/>
      <c r="K57" s="16"/>
      <c r="L57" s="16"/>
      <c r="M57" s="16"/>
      <c r="N57" s="16"/>
      <c r="O57" s="69">
        <f>IF(O56=1,0,O56*O45)</f>
        <v>0</v>
      </c>
    </row>
    <row r="58" spans="1:17" hidden="1" x14ac:dyDescent="0.2">
      <c r="A58" s="14"/>
      <c r="B58" s="15"/>
      <c r="C58" s="15"/>
      <c r="D58" s="15"/>
      <c r="E58" s="16"/>
      <c r="F58" s="16"/>
      <c r="G58" s="16"/>
      <c r="H58" s="16"/>
      <c r="I58" s="15"/>
      <c r="J58" s="16"/>
      <c r="K58" s="16"/>
      <c r="L58" s="16"/>
      <c r="M58" s="16"/>
      <c r="N58" s="16"/>
      <c r="O58" s="69" t="b">
        <f>OR(J25&lt;0,J26&lt;0,J27&lt;0,J28&lt;0)</f>
        <v>0</v>
      </c>
    </row>
    <row r="59" spans="1:17" x14ac:dyDescent="0.2">
      <c r="A59" s="14" t="s">
        <v>10</v>
      </c>
      <c r="B59" s="15"/>
      <c r="C59" s="15"/>
      <c r="D59" s="15"/>
      <c r="E59" s="15"/>
      <c r="F59" s="15"/>
      <c r="G59" s="15"/>
      <c r="H59" s="15"/>
      <c r="I59" s="15"/>
      <c r="J59" s="16"/>
      <c r="K59" s="16"/>
      <c r="L59" s="16"/>
      <c r="M59" s="16"/>
      <c r="N59" s="16"/>
      <c r="O59" s="69" t="e">
        <f>IF(O58=TRUE,"NEGATIVE",O57+O45)</f>
        <v>#N/A</v>
      </c>
    </row>
    <row r="60" spans="1:17" x14ac:dyDescent="0.2">
      <c r="J60" s="22">
        <v>0.8</v>
      </c>
      <c r="K60" s="22"/>
      <c r="L60" s="22"/>
      <c r="M60" s="22"/>
      <c r="N60" s="22"/>
      <c r="O60" s="69" t="e">
        <f>O59/0.8</f>
        <v>#N/A</v>
      </c>
    </row>
    <row r="61" spans="1:17" x14ac:dyDescent="0.2">
      <c r="A61" s="51" t="s">
        <v>43</v>
      </c>
      <c r="D61" s="51" t="s">
        <v>44</v>
      </c>
      <c r="J61" s="23" t="s">
        <v>11</v>
      </c>
      <c r="K61" s="23"/>
      <c r="L61" s="23"/>
      <c r="M61" s="23"/>
      <c r="N61" s="23"/>
      <c r="O61" s="69" t="e">
        <f>O59/0.95</f>
        <v>#N/A</v>
      </c>
      <c r="Q61" s="33"/>
    </row>
    <row r="62" spans="1:17" ht="15" hidden="1" x14ac:dyDescent="0.25">
      <c r="H62" s="9" t="s">
        <v>227</v>
      </c>
    </row>
    <row r="63" spans="1:17" ht="15" hidden="1" x14ac:dyDescent="0.25">
      <c r="A63" s="10" t="s">
        <v>223</v>
      </c>
      <c r="D63" s="10" t="s">
        <v>231</v>
      </c>
      <c r="E63" s="10"/>
      <c r="H63" s="9">
        <v>0.99</v>
      </c>
    </row>
    <row r="64" spans="1:17" ht="15" hidden="1" x14ac:dyDescent="0.25">
      <c r="D64" s="10" t="s">
        <v>232</v>
      </c>
      <c r="E64" s="10"/>
      <c r="H64" s="9">
        <v>1.0449999999999999</v>
      </c>
    </row>
    <row r="65" spans="1:8" ht="15" hidden="1" x14ac:dyDescent="0.25">
      <c r="B65" s="10"/>
      <c r="C65" s="10"/>
      <c r="D65" s="10" t="s">
        <v>233</v>
      </c>
      <c r="E65" s="10"/>
      <c r="F65" s="10"/>
      <c r="G65" s="10"/>
      <c r="H65" s="9">
        <v>1.155</v>
      </c>
    </row>
    <row r="66" spans="1:8" ht="15" hidden="1" x14ac:dyDescent="0.25">
      <c r="A66" s="10" t="s">
        <v>224</v>
      </c>
      <c r="D66" s="10" t="s">
        <v>234</v>
      </c>
      <c r="E66" s="10"/>
      <c r="F66" s="10"/>
      <c r="G66" s="10"/>
      <c r="H66" s="9">
        <v>0.47499999999999998</v>
      </c>
    </row>
    <row r="67" spans="1:8" ht="15" hidden="1" x14ac:dyDescent="0.25">
      <c r="D67" s="10" t="s">
        <v>235</v>
      </c>
      <c r="E67" s="10"/>
      <c r="F67" s="10"/>
      <c r="G67" s="10"/>
      <c r="H67" s="9">
        <v>0.52500000000000002</v>
      </c>
    </row>
    <row r="68" spans="1:8" ht="15" hidden="1" x14ac:dyDescent="0.25">
      <c r="B68" s="10"/>
      <c r="C68" s="10"/>
      <c r="D68" s="10" t="s">
        <v>236</v>
      </c>
      <c r="E68" s="10"/>
      <c r="F68" s="10"/>
      <c r="G68" s="10"/>
      <c r="H68" s="9">
        <v>0.65</v>
      </c>
    </row>
    <row r="69" spans="1:8" ht="15" hidden="1" x14ac:dyDescent="0.25">
      <c r="D69" s="10" t="s">
        <v>237</v>
      </c>
      <c r="E69" s="10"/>
      <c r="F69" s="10"/>
      <c r="G69" s="10"/>
      <c r="H69" s="9">
        <v>0.41799999999999998</v>
      </c>
    </row>
    <row r="70" spans="1:8" ht="15" hidden="1" x14ac:dyDescent="0.25">
      <c r="D70" s="10" t="s">
        <v>238</v>
      </c>
      <c r="E70" s="10"/>
      <c r="F70" s="10"/>
      <c r="G70" s="10"/>
      <c r="H70" s="9">
        <v>0.46200000000000002</v>
      </c>
    </row>
    <row r="71" spans="1:8" ht="15" hidden="1" x14ac:dyDescent="0.25">
      <c r="D71" s="10" t="s">
        <v>239</v>
      </c>
      <c r="E71" s="10"/>
      <c r="F71" s="10"/>
      <c r="G71" s="10"/>
      <c r="H71" s="9">
        <v>0.57199999999999995</v>
      </c>
    </row>
    <row r="72" spans="1:8" ht="15" hidden="1" x14ac:dyDescent="0.25">
      <c r="A72" s="10" t="s">
        <v>225</v>
      </c>
      <c r="D72" s="10" t="s">
        <v>240</v>
      </c>
      <c r="E72" s="10"/>
      <c r="F72" s="10"/>
      <c r="G72" s="10"/>
      <c r="H72" s="9">
        <v>0.55100000000000005</v>
      </c>
    </row>
    <row r="73" spans="1:8" ht="15" hidden="1" x14ac:dyDescent="0.25">
      <c r="D73" s="10" t="s">
        <v>241</v>
      </c>
      <c r="E73" s="10"/>
      <c r="F73" s="10"/>
      <c r="G73" s="10"/>
      <c r="H73" s="9">
        <v>0.60899999999999999</v>
      </c>
    </row>
    <row r="74" spans="1:8" ht="15" hidden="1" x14ac:dyDescent="0.25">
      <c r="B74" s="10"/>
      <c r="C74" s="10"/>
      <c r="D74" s="10" t="s">
        <v>242</v>
      </c>
      <c r="E74" s="10"/>
      <c r="F74" s="10"/>
      <c r="G74" s="10"/>
      <c r="H74" s="9">
        <v>0.72499999999999998</v>
      </c>
    </row>
    <row r="75" spans="1:8" ht="15" hidden="1" x14ac:dyDescent="0.25">
      <c r="D75" s="10" t="s">
        <v>243</v>
      </c>
      <c r="E75" s="10"/>
      <c r="F75" s="10"/>
      <c r="G75" s="10"/>
      <c r="H75" s="9">
        <v>0.36099999999999999</v>
      </c>
    </row>
    <row r="76" spans="1:8" ht="15" hidden="1" x14ac:dyDescent="0.25">
      <c r="D76" s="10" t="s">
        <v>244</v>
      </c>
      <c r="E76" s="10"/>
      <c r="F76" s="10"/>
      <c r="G76" s="10"/>
      <c r="H76" s="9">
        <v>0.39900000000000002</v>
      </c>
    </row>
    <row r="77" spans="1:8" ht="15" hidden="1" x14ac:dyDescent="0.25">
      <c r="D77" s="10" t="s">
        <v>245</v>
      </c>
      <c r="E77" s="10"/>
      <c r="F77" s="10"/>
      <c r="G77" s="10"/>
      <c r="H77" s="9">
        <v>0.47499999999999998</v>
      </c>
    </row>
    <row r="78" spans="1:8" ht="15" hidden="1" x14ac:dyDescent="0.25">
      <c r="D78" s="10" t="s">
        <v>246</v>
      </c>
      <c r="E78" s="10"/>
      <c r="F78" s="10"/>
      <c r="G78" s="10"/>
      <c r="H78" s="9">
        <v>0.23799999999999999</v>
      </c>
    </row>
    <row r="79" spans="1:8" ht="15" hidden="1" x14ac:dyDescent="0.25">
      <c r="D79" s="10" t="s">
        <v>247</v>
      </c>
      <c r="E79" s="10"/>
      <c r="F79" s="10"/>
      <c r="G79" s="10"/>
      <c r="H79" s="9">
        <v>0.26300000000000001</v>
      </c>
    </row>
    <row r="80" spans="1:8" ht="15" hidden="1" x14ac:dyDescent="0.25">
      <c r="A80" s="10" t="s">
        <v>226</v>
      </c>
      <c r="D80" s="10" t="s">
        <v>248</v>
      </c>
      <c r="E80" s="10"/>
      <c r="F80" s="10"/>
      <c r="G80" s="10"/>
      <c r="H80" s="9">
        <v>0.34100000000000003</v>
      </c>
    </row>
    <row r="81" spans="1:8" ht="15" hidden="1" x14ac:dyDescent="0.25">
      <c r="D81" s="10" t="s">
        <v>249</v>
      </c>
      <c r="E81" s="10"/>
      <c r="F81" s="10"/>
      <c r="G81" s="10"/>
      <c r="H81" s="9">
        <v>0.38500000000000001</v>
      </c>
    </row>
    <row r="82" spans="1:8" ht="15" hidden="1" x14ac:dyDescent="0.25">
      <c r="B82" s="10"/>
      <c r="C82" s="10"/>
      <c r="D82" s="10" t="s">
        <v>250</v>
      </c>
      <c r="E82" s="10"/>
      <c r="F82" s="10"/>
      <c r="G82" s="10"/>
      <c r="H82" s="9">
        <v>0.49</v>
      </c>
    </row>
    <row r="83" spans="1:8" ht="15" hidden="1" x14ac:dyDescent="0.25">
      <c r="D83" s="10" t="s">
        <v>251</v>
      </c>
      <c r="E83" s="10"/>
      <c r="F83" s="10"/>
      <c r="G83" s="10"/>
      <c r="H83" s="9">
        <v>0.26300000000000001</v>
      </c>
    </row>
    <row r="84" spans="1:8" ht="15" hidden="1" x14ac:dyDescent="0.25">
      <c r="D84" s="10" t="s">
        <v>252</v>
      </c>
      <c r="E84" s="10"/>
      <c r="F84" s="10"/>
      <c r="G84" s="10"/>
      <c r="H84" s="9">
        <v>0.29699999999999999</v>
      </c>
    </row>
    <row r="85" spans="1:8" ht="15" hidden="1" x14ac:dyDescent="0.25">
      <c r="D85" s="10" t="s">
        <v>253</v>
      </c>
      <c r="E85" s="10"/>
      <c r="F85" s="10"/>
      <c r="G85" s="10"/>
      <c r="H85" s="9">
        <v>0.378</v>
      </c>
    </row>
    <row r="86" spans="1:8" ht="15" hidden="1" x14ac:dyDescent="0.25">
      <c r="A86" s="10" t="s">
        <v>228</v>
      </c>
      <c r="D86" s="10" t="s">
        <v>254</v>
      </c>
      <c r="E86" s="10"/>
      <c r="F86" s="10"/>
      <c r="G86" s="10"/>
      <c r="H86" s="9">
        <v>0.36</v>
      </c>
    </row>
    <row r="87" spans="1:8" ht="15" hidden="1" x14ac:dyDescent="0.25">
      <c r="D87" s="10" t="s">
        <v>255</v>
      </c>
      <c r="E87" s="10"/>
      <c r="F87" s="10"/>
      <c r="G87" s="10"/>
      <c r="H87" s="9">
        <v>0.439</v>
      </c>
    </row>
    <row r="88" spans="1:8" ht="15" hidden="1" x14ac:dyDescent="0.25">
      <c r="B88" s="10"/>
      <c r="C88" s="10"/>
      <c r="D88" s="10" t="s">
        <v>256</v>
      </c>
      <c r="E88" s="10"/>
      <c r="F88" s="10"/>
      <c r="G88" s="10"/>
      <c r="H88" s="9">
        <v>0.54500000000000004</v>
      </c>
    </row>
    <row r="89" spans="1:8" ht="15" hidden="1" x14ac:dyDescent="0.25">
      <c r="D89" s="10" t="s">
        <v>257</v>
      </c>
      <c r="E89" s="10"/>
      <c r="F89" s="10"/>
      <c r="G89" s="10"/>
      <c r="H89" s="9">
        <v>0.312</v>
      </c>
    </row>
    <row r="90" spans="1:8" ht="15" hidden="1" x14ac:dyDescent="0.25">
      <c r="D90" s="10" t="s">
        <v>258</v>
      </c>
      <c r="E90" s="10"/>
      <c r="F90" s="10"/>
      <c r="G90" s="10"/>
      <c r="H90" s="9">
        <v>0.36</v>
      </c>
    </row>
    <row r="91" spans="1:8" ht="15" hidden="1" x14ac:dyDescent="0.25">
      <c r="D91" s="10" t="s">
        <v>259</v>
      </c>
      <c r="E91" s="10"/>
      <c r="F91" s="10"/>
      <c r="G91" s="10"/>
      <c r="H91" s="9">
        <v>0.44800000000000001</v>
      </c>
    </row>
    <row r="92" spans="1:8" ht="15" hidden="1" x14ac:dyDescent="0.25">
      <c r="D92" s="10" t="s">
        <v>260</v>
      </c>
      <c r="E92" s="10"/>
      <c r="F92" s="10"/>
      <c r="G92" s="10"/>
      <c r="H92" s="9">
        <v>0.26300000000000001</v>
      </c>
    </row>
    <row r="93" spans="1:8" ht="15" hidden="1" x14ac:dyDescent="0.25">
      <c r="D93" s="10" t="s">
        <v>261</v>
      </c>
      <c r="E93" s="10"/>
      <c r="F93" s="10"/>
      <c r="G93" s="10"/>
      <c r="H93" s="9">
        <v>0.311</v>
      </c>
    </row>
    <row r="94" spans="1:8" ht="15" hidden="1" x14ac:dyDescent="0.25">
      <c r="D94" s="10" t="s">
        <v>262</v>
      </c>
      <c r="E94" s="10"/>
      <c r="F94" s="10"/>
      <c r="G94" s="10"/>
      <c r="H94" s="9">
        <v>0.378</v>
      </c>
    </row>
    <row r="95" spans="1:8" ht="15" hidden="1" x14ac:dyDescent="0.25">
      <c r="A95" s="10" t="s">
        <v>229</v>
      </c>
      <c r="D95" s="10" t="s">
        <v>165</v>
      </c>
      <c r="E95" s="10"/>
      <c r="F95" s="10"/>
      <c r="G95" s="10"/>
      <c r="H95" s="9">
        <v>1.1000000000000001</v>
      </c>
    </row>
    <row r="96" spans="1:8" ht="15" hidden="1" x14ac:dyDescent="0.25">
      <c r="D96" s="10" t="s">
        <v>166</v>
      </c>
      <c r="E96" s="10"/>
      <c r="F96" s="10"/>
      <c r="G96" s="10"/>
      <c r="H96" s="9">
        <v>0.5</v>
      </c>
    </row>
    <row r="97" spans="1:8" ht="15" hidden="1" x14ac:dyDescent="0.25">
      <c r="A97" s="10" t="s">
        <v>230</v>
      </c>
      <c r="B97" s="10"/>
      <c r="C97" s="10"/>
      <c r="D97" s="10" t="s">
        <v>263</v>
      </c>
      <c r="E97" s="10"/>
      <c r="F97" s="10"/>
      <c r="G97" s="10"/>
      <c r="H97" s="9">
        <v>1.107</v>
      </c>
    </row>
    <row r="98" spans="1:8" ht="15" hidden="1" x14ac:dyDescent="0.25">
      <c r="D98" s="10" t="s">
        <v>264</v>
      </c>
      <c r="E98" s="10"/>
      <c r="F98" s="10"/>
      <c r="G98" s="10"/>
      <c r="H98" s="9">
        <v>1.169</v>
      </c>
    </row>
    <row r="99" spans="1:8" ht="15" hidden="1" x14ac:dyDescent="0.25">
      <c r="B99" s="10"/>
      <c r="C99" s="10"/>
      <c r="D99" s="10" t="s">
        <v>265</v>
      </c>
      <c r="E99" s="10"/>
      <c r="F99" s="10"/>
      <c r="G99" s="10"/>
      <c r="H99" s="9">
        <v>1.292</v>
      </c>
    </row>
    <row r="100" spans="1:8" ht="15" hidden="1" x14ac:dyDescent="0.25">
      <c r="D100" s="10" t="s">
        <v>156</v>
      </c>
      <c r="E100" s="10"/>
      <c r="F100" s="10"/>
      <c r="G100" s="10"/>
      <c r="H100" s="9">
        <v>1.0349999999999999</v>
      </c>
    </row>
    <row r="101" spans="1:8" ht="15" hidden="1" x14ac:dyDescent="0.25">
      <c r="D101" s="10" t="s">
        <v>157</v>
      </c>
      <c r="E101" s="10"/>
      <c r="F101" s="10"/>
      <c r="G101" s="10"/>
      <c r="H101" s="9">
        <v>1.093</v>
      </c>
    </row>
    <row r="102" spans="1:8" ht="15" hidden="1" x14ac:dyDescent="0.25">
      <c r="D102" s="10" t="s">
        <v>158</v>
      </c>
      <c r="E102" s="10"/>
      <c r="F102" s="10"/>
      <c r="G102" s="10"/>
      <c r="H102" s="9">
        <v>1.208</v>
      </c>
    </row>
    <row r="103" spans="1:8" ht="15" hidden="1" x14ac:dyDescent="0.25">
      <c r="D103" s="10" t="s">
        <v>159</v>
      </c>
      <c r="E103" s="10"/>
      <c r="F103" s="10"/>
      <c r="G103" s="10"/>
      <c r="H103" s="9">
        <v>0.66500000000000004</v>
      </c>
    </row>
    <row r="104" spans="1:8" ht="15" hidden="1" x14ac:dyDescent="0.25">
      <c r="D104" s="10" t="s">
        <v>160</v>
      </c>
      <c r="E104" s="10"/>
      <c r="F104" s="10"/>
      <c r="G104" s="10"/>
      <c r="H104" s="9">
        <v>0.73499999999999999</v>
      </c>
    </row>
    <row r="105" spans="1:8" ht="15" hidden="1" x14ac:dyDescent="0.25">
      <c r="D105" s="10" t="s">
        <v>161</v>
      </c>
      <c r="E105" s="10"/>
      <c r="F105" s="10"/>
      <c r="G105" s="10"/>
      <c r="H105" s="9">
        <v>0.875</v>
      </c>
    </row>
    <row r="106" spans="1:8" ht="15" hidden="1" x14ac:dyDescent="0.25">
      <c r="D106" s="10" t="s">
        <v>162</v>
      </c>
      <c r="E106" s="10"/>
      <c r="F106" s="10"/>
      <c r="G106" s="10"/>
      <c r="H106" s="9">
        <v>0.49399999999999999</v>
      </c>
    </row>
    <row r="107" spans="1:8" ht="15" hidden="1" x14ac:dyDescent="0.25">
      <c r="D107" s="10" t="s">
        <v>163</v>
      </c>
      <c r="E107" s="10"/>
      <c r="F107" s="10"/>
      <c r="G107" s="10"/>
      <c r="H107" s="9">
        <v>0.54600000000000004</v>
      </c>
    </row>
    <row r="108" spans="1:8" ht="15" hidden="1" x14ac:dyDescent="0.25">
      <c r="D108" s="10" t="s">
        <v>164</v>
      </c>
      <c r="E108" s="10"/>
      <c r="F108" s="10"/>
      <c r="G108" s="10"/>
      <c r="H108" s="9">
        <v>0.65</v>
      </c>
    </row>
    <row r="109" spans="1:8" ht="15" hidden="1" x14ac:dyDescent="0.25">
      <c r="D109" s="10" t="s">
        <v>36</v>
      </c>
      <c r="E109" s="10"/>
      <c r="F109" s="10"/>
      <c r="G109" s="10"/>
      <c r="H109" s="9"/>
    </row>
    <row r="110" spans="1:8" ht="15" hidden="1" x14ac:dyDescent="0.25">
      <c r="A110" s="10" t="s">
        <v>167</v>
      </c>
      <c r="D110" s="10" t="s">
        <v>168</v>
      </c>
      <c r="E110" s="10"/>
      <c r="F110" s="10"/>
      <c r="G110" s="10"/>
      <c r="H110" s="9">
        <v>0.56000000000000005</v>
      </c>
    </row>
    <row r="111" spans="1:8" ht="15" hidden="1" x14ac:dyDescent="0.25">
      <c r="D111" s="10" t="s">
        <v>169</v>
      </c>
      <c r="E111" s="10"/>
      <c r="F111" s="10"/>
      <c r="G111" s="10"/>
      <c r="H111" s="9">
        <v>0.33</v>
      </c>
    </row>
    <row r="112" spans="1:8" ht="15" hidden="1" x14ac:dyDescent="0.25">
      <c r="B112" s="10"/>
      <c r="C112" s="10"/>
      <c r="D112" s="10" t="s">
        <v>170</v>
      </c>
      <c r="E112" s="10"/>
      <c r="F112" s="10"/>
      <c r="G112" s="10"/>
      <c r="H112" s="9">
        <v>0.36</v>
      </c>
    </row>
    <row r="113" spans="1:8" ht="15" hidden="1" x14ac:dyDescent="0.25">
      <c r="D113" s="10" t="s">
        <v>171</v>
      </c>
      <c r="E113" s="10"/>
      <c r="F113" s="10"/>
      <c r="G113" s="10"/>
      <c r="H113" s="9">
        <v>0.46</v>
      </c>
    </row>
    <row r="114" spans="1:8" ht="15" hidden="1" x14ac:dyDescent="0.25">
      <c r="D114" s="10" t="s">
        <v>172</v>
      </c>
      <c r="E114" s="10"/>
      <c r="F114" s="10"/>
      <c r="G114" s="10"/>
      <c r="H114" s="9">
        <v>0.28999999999999998</v>
      </c>
    </row>
    <row r="115" spans="1:8" ht="15" hidden="1" x14ac:dyDescent="0.25">
      <c r="D115" s="10" t="s">
        <v>173</v>
      </c>
      <c r="E115" s="10"/>
      <c r="F115" s="10"/>
      <c r="G115" s="10"/>
      <c r="H115" s="9">
        <v>0.32</v>
      </c>
    </row>
    <row r="116" spans="1:8" ht="15" hidden="1" x14ac:dyDescent="0.25">
      <c r="D116" s="10" t="s">
        <v>174</v>
      </c>
      <c r="E116" s="10"/>
      <c r="F116" s="10"/>
      <c r="G116" s="10"/>
      <c r="H116" s="9">
        <v>0.67</v>
      </c>
    </row>
    <row r="117" spans="1:8" ht="15" hidden="1" x14ac:dyDescent="0.25">
      <c r="D117" s="10" t="s">
        <v>175</v>
      </c>
      <c r="E117" s="10"/>
      <c r="F117" s="10"/>
      <c r="G117" s="10"/>
      <c r="H117" s="9">
        <v>0.36</v>
      </c>
    </row>
    <row r="118" spans="1:8" ht="15" hidden="1" x14ac:dyDescent="0.25">
      <c r="D118" s="10" t="s">
        <v>176</v>
      </c>
      <c r="E118" s="10"/>
      <c r="F118" s="10"/>
      <c r="G118" s="10"/>
      <c r="H118" s="9">
        <v>0.41</v>
      </c>
    </row>
    <row r="119" spans="1:8" ht="15" hidden="1" x14ac:dyDescent="0.25">
      <c r="A119" s="10" t="s">
        <v>177</v>
      </c>
      <c r="D119" s="10" t="s">
        <v>178</v>
      </c>
      <c r="E119" s="10"/>
      <c r="F119" s="10"/>
      <c r="G119" s="10"/>
      <c r="H119" s="9">
        <v>0.59</v>
      </c>
    </row>
    <row r="120" spans="1:8" ht="15" hidden="1" x14ac:dyDescent="0.25">
      <c r="D120" s="10" t="s">
        <v>179</v>
      </c>
      <c r="E120" s="10"/>
      <c r="F120" s="10"/>
      <c r="G120" s="10"/>
      <c r="H120" s="9">
        <v>0.36699999999999999</v>
      </c>
    </row>
    <row r="121" spans="1:8" ht="15" hidden="1" x14ac:dyDescent="0.25">
      <c r="B121" s="10"/>
      <c r="C121" s="10"/>
      <c r="D121" s="10" t="s">
        <v>180</v>
      </c>
      <c r="E121" s="10"/>
      <c r="F121" s="10"/>
      <c r="G121" s="10"/>
      <c r="H121" s="9">
        <v>0.47</v>
      </c>
    </row>
    <row r="122" spans="1:8" ht="15" hidden="1" x14ac:dyDescent="0.25">
      <c r="D122" s="10" t="s">
        <v>181</v>
      </c>
      <c r="E122" s="10"/>
      <c r="F122" s="10"/>
      <c r="G122" s="10"/>
      <c r="H122" s="9">
        <v>0.317</v>
      </c>
    </row>
    <row r="123" spans="1:8" ht="15" hidden="1" x14ac:dyDescent="0.25">
      <c r="D123" s="10" t="s">
        <v>182</v>
      </c>
      <c r="E123" s="10"/>
      <c r="F123" s="10"/>
      <c r="G123" s="10"/>
      <c r="H123" s="9">
        <v>0.19</v>
      </c>
    </row>
    <row r="124" spans="1:8" ht="15" hidden="1" x14ac:dyDescent="0.25">
      <c r="D124" s="10" t="s">
        <v>183</v>
      </c>
      <c r="E124" s="10"/>
      <c r="F124" s="10"/>
      <c r="G124" s="10"/>
      <c r="H124" s="9">
        <v>0.17</v>
      </c>
    </row>
    <row r="125" spans="1:8" ht="15" hidden="1" x14ac:dyDescent="0.25">
      <c r="D125" s="10" t="s">
        <v>36</v>
      </c>
      <c r="E125" s="10"/>
      <c r="F125" s="10"/>
      <c r="G125" s="10"/>
      <c r="H125" s="9"/>
    </row>
    <row r="126" spans="1:8" ht="15" hidden="1" x14ac:dyDescent="0.25">
      <c r="A126" s="10" t="s">
        <v>184</v>
      </c>
      <c r="D126" s="10" t="s">
        <v>185</v>
      </c>
      <c r="E126" s="10"/>
      <c r="F126" s="10"/>
      <c r="G126" s="10"/>
      <c r="H126" s="9">
        <v>0.27100000000000002</v>
      </c>
    </row>
    <row r="127" spans="1:8" ht="15" hidden="1" x14ac:dyDescent="0.25">
      <c r="D127" s="10" t="s">
        <v>47</v>
      </c>
      <c r="E127" s="10"/>
      <c r="F127" s="10"/>
      <c r="G127" s="10"/>
      <c r="H127" s="9">
        <v>0.25</v>
      </c>
    </row>
    <row r="128" spans="1:8" ht="15" hidden="1" x14ac:dyDescent="0.25">
      <c r="B128" s="10"/>
      <c r="C128" s="10"/>
      <c r="D128" s="10" t="s">
        <v>48</v>
      </c>
      <c r="E128" s="10"/>
      <c r="F128" s="10"/>
      <c r="G128" s="10"/>
      <c r="H128" s="9">
        <v>0.14299999999999999</v>
      </c>
    </row>
    <row r="129" spans="1:8" ht="15" hidden="1" x14ac:dyDescent="0.25">
      <c r="D129" s="10" t="s">
        <v>49</v>
      </c>
      <c r="E129" s="10"/>
      <c r="F129" s="10"/>
      <c r="G129" s="10"/>
      <c r="H129" s="9">
        <v>0.1</v>
      </c>
    </row>
    <row r="130" spans="1:8" ht="15" hidden="1" x14ac:dyDescent="0.25">
      <c r="D130" s="10" t="s">
        <v>186</v>
      </c>
      <c r="E130" s="10"/>
      <c r="F130" s="10"/>
      <c r="G130" s="10"/>
      <c r="H130" s="9">
        <f>1/13</f>
        <v>7.6923076923076927E-2</v>
      </c>
    </row>
    <row r="131" spans="1:8" ht="15" hidden="1" x14ac:dyDescent="0.25">
      <c r="A131" s="51" t="s">
        <v>22</v>
      </c>
      <c r="D131" t="s">
        <v>59</v>
      </c>
      <c r="E131" s="10"/>
      <c r="F131" s="10"/>
      <c r="G131" s="10"/>
      <c r="H131" s="9">
        <f>1/6</f>
        <v>0.16666666666666666</v>
      </c>
    </row>
    <row r="132" spans="1:8" ht="15" hidden="1" x14ac:dyDescent="0.25">
      <c r="D132" t="s">
        <v>60</v>
      </c>
      <c r="E132" s="10"/>
      <c r="F132" s="10"/>
      <c r="G132" s="10"/>
      <c r="H132" s="9">
        <f>1/9</f>
        <v>0.1111111111111111</v>
      </c>
    </row>
    <row r="133" spans="1:8" ht="15" hidden="1" x14ac:dyDescent="0.25">
      <c r="D133" t="s">
        <v>61</v>
      </c>
      <c r="E133" s="10"/>
      <c r="F133" s="10"/>
      <c r="G133" s="10"/>
      <c r="H133" s="9">
        <f>1/12</f>
        <v>8.3333333333333329E-2</v>
      </c>
    </row>
    <row r="134" spans="1:8" ht="15" hidden="1" x14ac:dyDescent="0.25">
      <c r="D134" t="s">
        <v>62</v>
      </c>
      <c r="E134" s="10"/>
      <c r="F134" s="10"/>
      <c r="G134" s="10"/>
      <c r="H134" s="9">
        <f>1/18</f>
        <v>5.5555555555555552E-2</v>
      </c>
    </row>
    <row r="135" spans="1:8" ht="15" hidden="1" x14ac:dyDescent="0.25">
      <c r="D135" t="s">
        <v>63</v>
      </c>
      <c r="E135" s="10"/>
      <c r="F135" s="10"/>
      <c r="G135" s="10"/>
      <c r="H135" s="9">
        <f>1/24</f>
        <v>4.1666666666666664E-2</v>
      </c>
    </row>
    <row r="136" spans="1:8" ht="15" hidden="1" x14ac:dyDescent="0.25">
      <c r="D136" t="s">
        <v>64</v>
      </c>
      <c r="E136" s="10"/>
      <c r="F136" s="10"/>
      <c r="G136" s="10"/>
      <c r="H136" s="9">
        <f>1/30</f>
        <v>3.3333333333333333E-2</v>
      </c>
    </row>
    <row r="137" spans="1:8" ht="15" hidden="1" x14ac:dyDescent="0.25">
      <c r="D137" t="s">
        <v>65</v>
      </c>
      <c r="E137" s="10"/>
      <c r="F137" s="10"/>
      <c r="G137" s="10"/>
      <c r="H137" s="9">
        <f>1/36</f>
        <v>2.7777777777777776E-2</v>
      </c>
    </row>
    <row r="138" spans="1:8" ht="15" hidden="1" x14ac:dyDescent="0.25">
      <c r="A138" s="10" t="s">
        <v>201</v>
      </c>
      <c r="D138" s="10" t="s">
        <v>57</v>
      </c>
      <c r="E138" s="10"/>
      <c r="F138" s="10"/>
      <c r="G138" s="10"/>
      <c r="H138" s="9">
        <v>0.59899999999999998</v>
      </c>
    </row>
    <row r="139" spans="1:8" ht="15" hidden="1" x14ac:dyDescent="0.25">
      <c r="D139" s="10" t="s">
        <v>50</v>
      </c>
      <c r="E139" s="10"/>
      <c r="F139" s="10"/>
      <c r="G139" s="10"/>
      <c r="H139" s="9">
        <v>0.25</v>
      </c>
    </row>
    <row r="140" spans="1:8" ht="15" hidden="1" x14ac:dyDescent="0.25">
      <c r="B140" s="10"/>
      <c r="C140" s="10"/>
      <c r="D140" s="10" t="s">
        <v>51</v>
      </c>
      <c r="E140" s="10"/>
      <c r="F140" s="10"/>
      <c r="G140" s="10"/>
      <c r="H140" s="9">
        <v>0.14299999999999999</v>
      </c>
    </row>
    <row r="141" spans="1:8" ht="15" hidden="1" x14ac:dyDescent="0.25">
      <c r="D141" s="10" t="s">
        <v>52</v>
      </c>
      <c r="E141" s="10"/>
      <c r="F141" s="10"/>
      <c r="G141" s="10"/>
      <c r="H141" s="9">
        <v>0.1</v>
      </c>
    </row>
    <row r="142" spans="1:8" ht="15" hidden="1" x14ac:dyDescent="0.25">
      <c r="D142" s="10" t="s">
        <v>53</v>
      </c>
      <c r="E142" s="10"/>
      <c r="F142" s="10"/>
      <c r="G142" s="10"/>
      <c r="H142" s="9">
        <f>1/13</f>
        <v>7.6923076923076927E-2</v>
      </c>
    </row>
    <row r="143" spans="1:8" ht="15" hidden="1" x14ac:dyDescent="0.25">
      <c r="D143" s="10" t="s">
        <v>54</v>
      </c>
      <c r="E143" s="10"/>
      <c r="F143" s="10"/>
      <c r="G143" s="10"/>
      <c r="H143" s="9">
        <f>1/19</f>
        <v>5.2631578947368418E-2</v>
      </c>
    </row>
    <row r="144" spans="1:8" ht="15" hidden="1" x14ac:dyDescent="0.25">
      <c r="D144" s="10" t="s">
        <v>55</v>
      </c>
      <c r="E144" s="10"/>
      <c r="F144" s="10"/>
      <c r="G144" s="10"/>
      <c r="H144" s="9">
        <f>1/24</f>
        <v>4.1666666666666664E-2</v>
      </c>
    </row>
    <row r="145" spans="1:20" ht="15" hidden="1" x14ac:dyDescent="0.25">
      <c r="D145" s="10" t="s">
        <v>56</v>
      </c>
      <c r="E145" s="10"/>
      <c r="F145" s="10"/>
      <c r="G145" s="10"/>
      <c r="H145" s="9">
        <f>1/36</f>
        <v>2.7777777777777776E-2</v>
      </c>
    </row>
    <row r="146" spans="1:20" ht="15" hidden="1" x14ac:dyDescent="0.25">
      <c r="A146" s="10" t="s">
        <v>202</v>
      </c>
      <c r="D146" s="10" t="s">
        <v>214</v>
      </c>
      <c r="E146" s="10"/>
      <c r="F146" s="10"/>
      <c r="G146" s="10"/>
      <c r="H146" s="9">
        <v>0.308</v>
      </c>
    </row>
    <row r="147" spans="1:20" ht="15" hidden="1" x14ac:dyDescent="0.25">
      <c r="D147" t="s">
        <v>66</v>
      </c>
      <c r="E147" s="10"/>
      <c r="F147" s="10"/>
      <c r="G147" s="10"/>
      <c r="H147" s="9">
        <f>1/7</f>
        <v>0.14285714285714285</v>
      </c>
    </row>
    <row r="148" spans="1:20" ht="15" hidden="1" x14ac:dyDescent="0.25">
      <c r="B148" s="10"/>
      <c r="C148" s="10"/>
      <c r="D148" t="s">
        <v>67</v>
      </c>
      <c r="E148" s="10"/>
      <c r="F148" s="10"/>
      <c r="G148" s="10"/>
      <c r="H148" s="9">
        <v>0.1</v>
      </c>
    </row>
    <row r="149" spans="1:20" ht="15" hidden="1" x14ac:dyDescent="0.25">
      <c r="D149" t="s">
        <v>68</v>
      </c>
      <c r="E149" s="10"/>
      <c r="F149" s="10"/>
      <c r="G149" s="10"/>
      <c r="H149" s="9">
        <f>1/13</f>
        <v>7.6923076923076927E-2</v>
      </c>
    </row>
    <row r="150" spans="1:20" ht="15" hidden="1" x14ac:dyDescent="0.25">
      <c r="D150" t="s">
        <v>69</v>
      </c>
      <c r="E150" s="10"/>
      <c r="F150" s="10"/>
      <c r="G150" s="10"/>
      <c r="H150" s="9">
        <f>1/19</f>
        <v>5.2631578947368418E-2</v>
      </c>
    </row>
    <row r="151" spans="1:20" ht="15" hidden="1" x14ac:dyDescent="0.25">
      <c r="D151" t="s">
        <v>70</v>
      </c>
      <c r="E151" s="10"/>
      <c r="F151" s="10"/>
      <c r="G151" s="10"/>
      <c r="H151" s="9">
        <f>1/24</f>
        <v>4.1666666666666664E-2</v>
      </c>
    </row>
    <row r="152" spans="1:20" ht="15" hidden="1" x14ac:dyDescent="0.25">
      <c r="D152" s="10" t="s">
        <v>36</v>
      </c>
      <c r="E152" s="10"/>
      <c r="F152" s="10"/>
      <c r="G152" s="10"/>
      <c r="H152" s="9"/>
    </row>
    <row r="153" spans="1:20" ht="15" hidden="1" x14ac:dyDescent="0.25">
      <c r="A153" s="51" t="s">
        <v>111</v>
      </c>
      <c r="D153" s="51" t="s">
        <v>96</v>
      </c>
      <c r="F153" s="10"/>
      <c r="G153" s="10"/>
      <c r="H153" s="51">
        <v>11.8</v>
      </c>
    </row>
    <row r="154" spans="1:20" ht="15" hidden="1" x14ac:dyDescent="0.25">
      <c r="D154" s="51" t="s">
        <v>97</v>
      </c>
      <c r="F154" s="10"/>
      <c r="G154" s="10"/>
      <c r="H154" s="51">
        <v>12.7</v>
      </c>
    </row>
    <row r="155" spans="1:20" hidden="1" x14ac:dyDescent="0.2">
      <c r="D155" s="51" t="s">
        <v>98</v>
      </c>
      <c r="H155" s="51">
        <v>13.9</v>
      </c>
    </row>
    <row r="156" spans="1:20" hidden="1" x14ac:dyDescent="0.2">
      <c r="D156" s="51" t="s">
        <v>99</v>
      </c>
      <c r="H156" s="51">
        <v>15.4</v>
      </c>
    </row>
    <row r="157" spans="1:20" hidden="1" x14ac:dyDescent="0.2">
      <c r="D157" s="51" t="s">
        <v>100</v>
      </c>
      <c r="H157" s="51">
        <v>17.5</v>
      </c>
    </row>
    <row r="158" spans="1:20" s="7" customFormat="1" hidden="1" x14ac:dyDescent="0.2">
      <c r="A158" s="51" t="s">
        <v>122</v>
      </c>
      <c r="B158" s="51"/>
      <c r="C158" s="51"/>
      <c r="D158" s="51" t="s">
        <v>123</v>
      </c>
      <c r="E158" s="51"/>
      <c r="F158" s="51"/>
      <c r="G158" s="51"/>
      <c r="H158" s="51">
        <v>1</v>
      </c>
      <c r="I158" s="51"/>
      <c r="P158" s="51"/>
      <c r="Q158" s="3"/>
      <c r="R158" s="51"/>
      <c r="S158" s="51"/>
      <c r="T158" s="51"/>
    </row>
    <row r="159" spans="1:20" s="7" customFormat="1" hidden="1" x14ac:dyDescent="0.2">
      <c r="A159" s="51"/>
      <c r="B159" s="51"/>
      <c r="C159" s="51"/>
      <c r="D159" s="51" t="s">
        <v>124</v>
      </c>
      <c r="E159" s="51"/>
      <c r="F159" s="51"/>
      <c r="G159" s="51"/>
      <c r="H159" s="51">
        <v>2</v>
      </c>
      <c r="I159" s="51"/>
      <c r="P159" s="51"/>
      <c r="Q159" s="3"/>
      <c r="R159" s="51"/>
      <c r="S159" s="51"/>
      <c r="T159" s="51"/>
    </row>
    <row r="160" spans="1:20" s="7" customFormat="1" hidden="1" x14ac:dyDescent="0.2">
      <c r="A160" s="51"/>
      <c r="B160" s="51"/>
      <c r="C160" s="51"/>
      <c r="D160" s="51" t="s">
        <v>125</v>
      </c>
      <c r="E160" s="51"/>
      <c r="F160" s="51"/>
      <c r="G160" s="51"/>
      <c r="H160" s="51">
        <v>3</v>
      </c>
      <c r="I160" s="11"/>
      <c r="P160" s="51"/>
      <c r="Q160" s="3"/>
      <c r="R160" s="51"/>
      <c r="S160" s="51"/>
      <c r="T160" s="51"/>
    </row>
    <row r="161" spans="1:20" s="7" customFormat="1" hidden="1" x14ac:dyDescent="0.2">
      <c r="A161" s="51"/>
      <c r="B161" s="51"/>
      <c r="C161" s="51"/>
      <c r="D161" s="51" t="s">
        <v>126</v>
      </c>
      <c r="E161" s="51"/>
      <c r="F161" s="51"/>
      <c r="G161" s="51"/>
      <c r="H161" s="51">
        <v>4</v>
      </c>
      <c r="I161" s="51"/>
      <c r="P161" s="51"/>
      <c r="Q161" s="3"/>
      <c r="R161" s="51"/>
      <c r="S161" s="51"/>
      <c r="T161" s="51"/>
    </row>
    <row r="162" spans="1:20" s="7" customFormat="1" hidden="1" x14ac:dyDescent="0.2">
      <c r="A162" s="51" t="s">
        <v>127</v>
      </c>
      <c r="B162" s="51"/>
      <c r="C162" s="51"/>
      <c r="D162" s="51" t="s">
        <v>112</v>
      </c>
      <c r="E162" s="51"/>
      <c r="F162" s="51"/>
      <c r="G162" s="51"/>
      <c r="H162" s="51">
        <v>0.16</v>
      </c>
      <c r="I162" s="51"/>
      <c r="P162" s="51"/>
      <c r="Q162" s="3"/>
      <c r="R162" s="51"/>
      <c r="S162" s="51"/>
      <c r="T162" s="51"/>
    </row>
    <row r="163" spans="1:20" s="7" customFormat="1" hidden="1" x14ac:dyDescent="0.2">
      <c r="A163" s="51"/>
      <c r="B163" s="51"/>
      <c r="C163" s="51"/>
      <c r="D163" s="51" t="s">
        <v>114</v>
      </c>
      <c r="E163" s="51"/>
      <c r="F163" s="51"/>
      <c r="G163" s="51"/>
      <c r="H163" s="51">
        <v>0.19</v>
      </c>
      <c r="I163" s="51"/>
      <c r="P163" s="51"/>
      <c r="Q163" s="3"/>
      <c r="R163" s="51"/>
      <c r="S163" s="51"/>
      <c r="T163" s="51"/>
    </row>
    <row r="164" spans="1:20" s="7" customFormat="1" hidden="1" x14ac:dyDescent="0.2">
      <c r="A164" s="51"/>
      <c r="B164" s="51"/>
      <c r="C164" s="51"/>
      <c r="D164" s="51" t="s">
        <v>113</v>
      </c>
      <c r="E164" s="51"/>
      <c r="F164" s="51"/>
      <c r="G164" s="51"/>
      <c r="H164" s="51">
        <v>0.2</v>
      </c>
      <c r="I164" s="51"/>
      <c r="P164" s="51"/>
      <c r="Q164" s="3"/>
      <c r="R164" s="51"/>
      <c r="S164" s="51"/>
      <c r="T164" s="51"/>
    </row>
    <row r="165" spans="1:20" s="7" customFormat="1" hidden="1" x14ac:dyDescent="0.2">
      <c r="A165" s="51"/>
      <c r="B165" s="51"/>
      <c r="C165" s="51"/>
      <c r="D165" s="51" t="s">
        <v>115</v>
      </c>
      <c r="E165" s="51"/>
      <c r="F165" s="51"/>
      <c r="G165" s="51"/>
      <c r="H165" s="51">
        <v>0.22</v>
      </c>
      <c r="I165" s="51"/>
      <c r="P165" s="51"/>
      <c r="Q165" s="3"/>
      <c r="R165" s="51"/>
      <c r="S165" s="51"/>
      <c r="T165" s="51"/>
    </row>
    <row r="166" spans="1:20" hidden="1" x14ac:dyDescent="0.2">
      <c r="D166" s="51" t="s">
        <v>116</v>
      </c>
      <c r="H166" s="51">
        <v>0.24</v>
      </c>
    </row>
    <row r="167" spans="1:20" hidden="1" x14ac:dyDescent="0.2">
      <c r="D167" s="51" t="s">
        <v>117</v>
      </c>
      <c r="H167" s="51">
        <v>0.08</v>
      </c>
    </row>
    <row r="168" spans="1:20" hidden="1" x14ac:dyDescent="0.2">
      <c r="D168" s="51" t="s">
        <v>118</v>
      </c>
      <c r="H168" s="51">
        <v>0.1</v>
      </c>
    </row>
    <row r="169" spans="1:20" hidden="1" x14ac:dyDescent="0.2">
      <c r="D169" s="51" t="s">
        <v>119</v>
      </c>
      <c r="H169" s="51">
        <v>0.12</v>
      </c>
    </row>
    <row r="170" spans="1:20" hidden="1" x14ac:dyDescent="0.2">
      <c r="D170" s="51" t="s">
        <v>120</v>
      </c>
      <c r="H170" s="51">
        <v>0.13</v>
      </c>
    </row>
    <row r="171" spans="1:20" hidden="1" x14ac:dyDescent="0.2">
      <c r="D171" s="51" t="s">
        <v>121</v>
      </c>
      <c r="H171" s="51">
        <v>0.14000000000000001</v>
      </c>
    </row>
    <row r="172" spans="1:20" hidden="1" x14ac:dyDescent="0.2">
      <c r="A172" s="51" t="s">
        <v>150</v>
      </c>
      <c r="D172" s="51" t="s">
        <v>128</v>
      </c>
      <c r="H172" s="51">
        <v>1.85</v>
      </c>
    </row>
    <row r="173" spans="1:20" hidden="1" x14ac:dyDescent="0.2">
      <c r="D173" s="51" t="s">
        <v>129</v>
      </c>
      <c r="H173" s="51">
        <v>1.85</v>
      </c>
    </row>
    <row r="174" spans="1:20" hidden="1" x14ac:dyDescent="0.2">
      <c r="D174" s="51" t="s">
        <v>130</v>
      </c>
      <c r="H174" s="51">
        <v>1.24</v>
      </c>
    </row>
    <row r="175" spans="1:20" hidden="1" x14ac:dyDescent="0.2">
      <c r="D175" s="51" t="s">
        <v>131</v>
      </c>
      <c r="H175" s="51">
        <v>1</v>
      </c>
    </row>
    <row r="176" spans="1:20" hidden="1" x14ac:dyDescent="0.2">
      <c r="D176" s="51" t="s">
        <v>132</v>
      </c>
      <c r="H176" s="51">
        <v>0.85</v>
      </c>
    </row>
    <row r="177" spans="1:8" hidden="1" x14ac:dyDescent="0.2">
      <c r="D177" s="51" t="s">
        <v>133</v>
      </c>
      <c r="H177" s="51">
        <v>1.99</v>
      </c>
    </row>
    <row r="178" spans="1:8" hidden="1" x14ac:dyDescent="0.2">
      <c r="D178" s="51" t="s">
        <v>134</v>
      </c>
      <c r="H178" s="51">
        <v>1.99</v>
      </c>
    </row>
    <row r="179" spans="1:8" hidden="1" x14ac:dyDescent="0.2">
      <c r="D179" s="51" t="s">
        <v>135</v>
      </c>
      <c r="H179" s="51">
        <v>1.37</v>
      </c>
    </row>
    <row r="180" spans="1:8" hidden="1" x14ac:dyDescent="0.2">
      <c r="D180" s="51" t="s">
        <v>136</v>
      </c>
      <c r="H180" s="51">
        <v>1</v>
      </c>
    </row>
    <row r="181" spans="1:8" hidden="1" x14ac:dyDescent="0.2">
      <c r="D181" s="51" t="s">
        <v>137</v>
      </c>
      <c r="H181" s="51">
        <v>0.87</v>
      </c>
    </row>
    <row r="182" spans="1:8" hidden="1" x14ac:dyDescent="0.2">
      <c r="A182" s="51" t="s">
        <v>139</v>
      </c>
      <c r="D182" s="51" t="s">
        <v>140</v>
      </c>
      <c r="H182" s="51">
        <v>7.0000000000000007E-2</v>
      </c>
    </row>
    <row r="183" spans="1:8" hidden="1" x14ac:dyDescent="0.2">
      <c r="D183" s="51" t="s">
        <v>141</v>
      </c>
      <c r="H183" s="51">
        <v>0.09</v>
      </c>
    </row>
    <row r="184" spans="1:8" hidden="1" x14ac:dyDescent="0.2">
      <c r="D184" s="51" t="s">
        <v>142</v>
      </c>
      <c r="H184" s="51">
        <v>0.1</v>
      </c>
    </row>
    <row r="185" spans="1:8" hidden="1" x14ac:dyDescent="0.2">
      <c r="D185" s="51" t="s">
        <v>143</v>
      </c>
      <c r="H185" s="51">
        <v>0.11</v>
      </c>
    </row>
    <row r="186" spans="1:8" hidden="1" x14ac:dyDescent="0.2">
      <c r="D186" s="51" t="s">
        <v>144</v>
      </c>
      <c r="H186" s="51">
        <v>0.11</v>
      </c>
    </row>
    <row r="187" spans="1:8" hidden="1" x14ac:dyDescent="0.2">
      <c r="A187" s="51" t="s">
        <v>151</v>
      </c>
      <c r="D187" s="51" t="s">
        <v>145</v>
      </c>
      <c r="H187" s="51">
        <v>1.74</v>
      </c>
    </row>
    <row r="188" spans="1:8" hidden="1" x14ac:dyDescent="0.2">
      <c r="D188" s="51" t="s">
        <v>146</v>
      </c>
      <c r="H188" s="51">
        <v>1.74</v>
      </c>
    </row>
    <row r="189" spans="1:8" hidden="1" x14ac:dyDescent="0.2">
      <c r="D189" s="51" t="s">
        <v>147</v>
      </c>
      <c r="H189" s="51">
        <v>1.2</v>
      </c>
    </row>
    <row r="190" spans="1:8" hidden="1" x14ac:dyDescent="0.2">
      <c r="D190" s="51" t="s">
        <v>148</v>
      </c>
      <c r="H190" s="51">
        <v>1</v>
      </c>
    </row>
    <row r="191" spans="1:8" hidden="1" x14ac:dyDescent="0.2">
      <c r="D191" s="51" t="s">
        <v>149</v>
      </c>
      <c r="H191" s="51">
        <v>0.89</v>
      </c>
    </row>
    <row r="192" spans="1:8" hidden="1" x14ac:dyDescent="0.2">
      <c r="A192" s="51" t="s">
        <v>152</v>
      </c>
      <c r="D192" s="51" t="s">
        <v>112</v>
      </c>
      <c r="H192" s="51">
        <v>0.26</v>
      </c>
    </row>
    <row r="193" spans="1:8" hidden="1" x14ac:dyDescent="0.2">
      <c r="D193" s="51" t="s">
        <v>114</v>
      </c>
      <c r="H193" s="51">
        <v>0.3</v>
      </c>
    </row>
    <row r="194" spans="1:8" hidden="1" x14ac:dyDescent="0.2">
      <c r="D194" s="51" t="s">
        <v>113</v>
      </c>
      <c r="H194" s="51">
        <v>0.34</v>
      </c>
    </row>
    <row r="195" spans="1:8" hidden="1" x14ac:dyDescent="0.2">
      <c r="D195" s="51" t="s">
        <v>115</v>
      </c>
      <c r="H195" s="51">
        <v>0.36</v>
      </c>
    </row>
    <row r="196" spans="1:8" hidden="1" x14ac:dyDescent="0.2">
      <c r="D196" s="51" t="s">
        <v>116</v>
      </c>
      <c r="H196" s="51">
        <v>0.41</v>
      </c>
    </row>
    <row r="197" spans="1:8" hidden="1" x14ac:dyDescent="0.2">
      <c r="D197" s="51" t="s">
        <v>117</v>
      </c>
      <c r="H197" s="51">
        <v>0.18</v>
      </c>
    </row>
    <row r="198" spans="1:8" hidden="1" x14ac:dyDescent="0.2">
      <c r="D198" s="51" t="s">
        <v>118</v>
      </c>
      <c r="H198" s="51">
        <v>0.2</v>
      </c>
    </row>
    <row r="199" spans="1:8" hidden="1" x14ac:dyDescent="0.2">
      <c r="D199" s="51" t="s">
        <v>119</v>
      </c>
      <c r="H199" s="51">
        <v>0.25</v>
      </c>
    </row>
    <row r="200" spans="1:8" hidden="1" x14ac:dyDescent="0.2">
      <c r="D200" s="51" t="s">
        <v>120</v>
      </c>
      <c r="H200" s="51">
        <v>0.28000000000000003</v>
      </c>
    </row>
    <row r="201" spans="1:8" hidden="1" x14ac:dyDescent="0.2">
      <c r="D201" s="51" t="s">
        <v>121</v>
      </c>
      <c r="H201" s="51">
        <v>0.34</v>
      </c>
    </row>
    <row r="202" spans="1:8" hidden="1" x14ac:dyDescent="0.2">
      <c r="A202" s="51" t="s">
        <v>153</v>
      </c>
      <c r="D202" s="51" t="s">
        <v>128</v>
      </c>
      <c r="H202" s="51">
        <v>2.17</v>
      </c>
    </row>
    <row r="203" spans="1:8" hidden="1" x14ac:dyDescent="0.2">
      <c r="D203" s="51" t="s">
        <v>129</v>
      </c>
      <c r="H203" s="51">
        <v>2.17</v>
      </c>
    </row>
    <row r="204" spans="1:8" hidden="1" x14ac:dyDescent="0.2">
      <c r="D204" s="51" t="s">
        <v>130</v>
      </c>
      <c r="H204" s="51">
        <v>1.31</v>
      </c>
    </row>
    <row r="205" spans="1:8" hidden="1" x14ac:dyDescent="0.2">
      <c r="D205" s="51" t="s">
        <v>131</v>
      </c>
      <c r="H205" s="51">
        <v>1</v>
      </c>
    </row>
    <row r="206" spans="1:8" hidden="1" x14ac:dyDescent="0.2">
      <c r="D206" s="51" t="s">
        <v>132</v>
      </c>
      <c r="H206" s="51">
        <v>0.86</v>
      </c>
    </row>
    <row r="207" spans="1:8" hidden="1" x14ac:dyDescent="0.2">
      <c r="D207" s="51" t="s">
        <v>133</v>
      </c>
      <c r="H207" s="51">
        <v>2.4500000000000002</v>
      </c>
    </row>
    <row r="208" spans="1:8" hidden="1" x14ac:dyDescent="0.2">
      <c r="D208" s="51" t="s">
        <v>134</v>
      </c>
      <c r="H208" s="51">
        <v>2.4500000000000002</v>
      </c>
    </row>
    <row r="209" spans="1:8" hidden="1" x14ac:dyDescent="0.2">
      <c r="D209" s="51" t="s">
        <v>135</v>
      </c>
      <c r="H209" s="51">
        <v>1.34</v>
      </c>
    </row>
    <row r="210" spans="1:8" hidden="1" x14ac:dyDescent="0.2">
      <c r="D210" s="51" t="s">
        <v>136</v>
      </c>
      <c r="H210" s="51">
        <v>1</v>
      </c>
    </row>
    <row r="211" spans="1:8" hidden="1" x14ac:dyDescent="0.2">
      <c r="D211" s="51" t="s">
        <v>137</v>
      </c>
      <c r="H211" s="51">
        <v>0.83</v>
      </c>
    </row>
    <row r="212" spans="1:8" hidden="1" x14ac:dyDescent="0.2">
      <c r="A212" s="51" t="s">
        <v>154</v>
      </c>
      <c r="D212" s="51" t="s">
        <v>117</v>
      </c>
      <c r="H212" s="51">
        <v>0.04</v>
      </c>
    </row>
    <row r="213" spans="1:8" hidden="1" x14ac:dyDescent="0.2">
      <c r="D213" s="51" t="s">
        <v>118</v>
      </c>
      <c r="H213" s="51">
        <v>0.05</v>
      </c>
    </row>
    <row r="214" spans="1:8" hidden="1" x14ac:dyDescent="0.2">
      <c r="D214" s="51" t="s">
        <v>119</v>
      </c>
      <c r="H214" s="51">
        <v>0.05</v>
      </c>
    </row>
    <row r="215" spans="1:8" hidden="1" x14ac:dyDescent="0.2">
      <c r="D215" s="51" t="s">
        <v>120</v>
      </c>
      <c r="H215" s="51">
        <v>0.06</v>
      </c>
    </row>
    <row r="216" spans="1:8" hidden="1" x14ac:dyDescent="0.2">
      <c r="D216" s="51" t="s">
        <v>121</v>
      </c>
      <c r="H216" s="51">
        <v>0.06</v>
      </c>
    </row>
    <row r="217" spans="1:8" hidden="1" x14ac:dyDescent="0.2">
      <c r="A217" s="51" t="s">
        <v>155</v>
      </c>
      <c r="D217" s="51" t="s">
        <v>145</v>
      </c>
      <c r="H217" s="51">
        <v>1.25</v>
      </c>
    </row>
    <row r="218" spans="1:8" hidden="1" x14ac:dyDescent="0.2">
      <c r="D218" s="51" t="s">
        <v>146</v>
      </c>
      <c r="H218" s="51">
        <v>1.25</v>
      </c>
    </row>
    <row r="219" spans="1:8" hidden="1" x14ac:dyDescent="0.2">
      <c r="D219" s="51" t="s">
        <v>147</v>
      </c>
      <c r="H219" s="51">
        <v>1.07</v>
      </c>
    </row>
    <row r="220" spans="1:8" hidden="1" x14ac:dyDescent="0.2">
      <c r="D220" s="51" t="s">
        <v>148</v>
      </c>
      <c r="H220" s="51">
        <v>1</v>
      </c>
    </row>
    <row r="221" spans="1:8" hidden="1" x14ac:dyDescent="0.2">
      <c r="D221" s="51" t="s">
        <v>149</v>
      </c>
      <c r="H221" s="51">
        <v>0.88</v>
      </c>
    </row>
  </sheetData>
  <mergeCells count="48">
    <mergeCell ref="A5:B5"/>
    <mergeCell ref="D5:F5"/>
    <mergeCell ref="A6:B6"/>
    <mergeCell ref="D6:F6"/>
    <mergeCell ref="A7:B7"/>
    <mergeCell ref="D7:F7"/>
    <mergeCell ref="A8:B8"/>
    <mergeCell ref="D8:F8"/>
    <mergeCell ref="A11:B11"/>
    <mergeCell ref="D11:F11"/>
    <mergeCell ref="A12:B12"/>
    <mergeCell ref="D12:F12"/>
    <mergeCell ref="A13:B13"/>
    <mergeCell ref="D13:F13"/>
    <mergeCell ref="A14:B14"/>
    <mergeCell ref="D14:F14"/>
    <mergeCell ref="A18:B18"/>
    <mergeCell ref="D18:F18"/>
    <mergeCell ref="D19:F19"/>
    <mergeCell ref="D20:F20"/>
    <mergeCell ref="A21:B21"/>
    <mergeCell ref="D21:F21"/>
    <mergeCell ref="A25:B25"/>
    <mergeCell ref="D25:F25"/>
    <mergeCell ref="A26:B26"/>
    <mergeCell ref="D26:F26"/>
    <mergeCell ref="A27:B27"/>
    <mergeCell ref="D27:F27"/>
    <mergeCell ref="A28:B28"/>
    <mergeCell ref="D28:F28"/>
    <mergeCell ref="A38:B38"/>
    <mergeCell ref="D38:F38"/>
    <mergeCell ref="A31:B31"/>
    <mergeCell ref="D31:F31"/>
    <mergeCell ref="A32:B32"/>
    <mergeCell ref="D32:F32"/>
    <mergeCell ref="A33:B33"/>
    <mergeCell ref="D33:F33"/>
    <mergeCell ref="A35:C35"/>
    <mergeCell ref="D35:O35"/>
    <mergeCell ref="A36:B36"/>
    <mergeCell ref="D36:F36"/>
    <mergeCell ref="D37:F37"/>
    <mergeCell ref="D42:F42"/>
    <mergeCell ref="D44:F44"/>
    <mergeCell ref="A49:D49"/>
    <mergeCell ref="A52:D52"/>
    <mergeCell ref="A53:D53"/>
  </mergeCells>
  <phoneticPr fontId="10" type="noConversion"/>
  <dataValidations count="12">
    <dataValidation type="list" allowBlank="1" showInputMessage="1" showErrorMessage="1" sqref="D18:D21">
      <formula1>$D$110:$D$125</formula1>
    </dataValidation>
    <dataValidation type="list" allowBlank="1" showInputMessage="1" showErrorMessage="1" sqref="D11:D14">
      <formula1>$D$63:$D$109</formula1>
    </dataValidation>
    <dataValidation type="list" allowBlank="1" showInputMessage="1" showErrorMessage="1" sqref="D22:D23">
      <formula1>$D$110:$D$124</formula1>
    </dataValidation>
    <dataValidation type="list" allowBlank="1" showInputMessage="1" showErrorMessage="1" sqref="D15:D16">
      <formula1>$D$63:$D$108</formula1>
    </dataValidation>
    <dataValidation type="list" allowBlank="1" showInputMessage="1" showErrorMessage="1" sqref="F52">
      <formula1>$D$187:$D$191</formula1>
    </dataValidation>
    <dataValidation type="list" allowBlank="1" showInputMessage="1" showErrorMessage="1" sqref="F48">
      <formula1>$D$182:$D$186</formula1>
    </dataValidation>
    <dataValidation type="list" allowBlank="1" showInputMessage="1" showErrorMessage="1" sqref="I160">
      <formula1>$D$162:$D$171</formula1>
    </dataValidation>
    <dataValidation type="list" allowBlank="1" showInputMessage="1" showErrorMessage="1" sqref="D9:F9 D5:D8">
      <formula1>$D$126:$D$130</formula1>
    </dataValidation>
    <dataValidation type="list" allowBlank="1" showInputMessage="1" showErrorMessage="1" sqref="D31:D33">
      <formula1>$D$138:$D$152</formula1>
    </dataValidation>
    <dataValidation type="list" allowBlank="1" showInputMessage="1" showErrorMessage="1" sqref="D34">
      <formula1>$D$138:$D$151</formula1>
    </dataValidation>
    <dataValidation type="list" allowBlank="1" showInputMessage="1" showErrorMessage="1" sqref="D44">
      <formula1>$D$153:$D$157</formula1>
    </dataValidation>
    <dataValidation type="list" allowBlank="1" showInputMessage="1" showErrorMessage="1" sqref="D36:D38">
      <formula1>$D$131:$D$137</formula1>
    </dataValidation>
  </dataValidations>
  <pageMargins left="0.7" right="0.7" top="0.75" bottom="0.75" header="0.3" footer="0.3"/>
  <headerFooter alignWithMargins="0">
    <oddFooter>&amp;L&amp;G</oddFooter>
  </headerFooter>
  <legacyDrawing r:id="rId1"/>
  <legacyDrawingHF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C6" sqref="C6"/>
    </sheetView>
  </sheetViews>
  <sheetFormatPr defaultColWidth="8.85546875" defaultRowHeight="15" x14ac:dyDescent="0.25"/>
  <cols>
    <col min="1" max="1" width="10.7109375" bestFit="1" customWidth="1"/>
  </cols>
  <sheetData>
    <row r="1" spans="1:3" x14ac:dyDescent="0.25">
      <c r="A1" t="s">
        <v>38</v>
      </c>
      <c r="B1" t="s">
        <v>42</v>
      </c>
      <c r="C1" t="s">
        <v>39</v>
      </c>
    </row>
    <row r="2" spans="1:3" x14ac:dyDescent="0.25">
      <c r="A2" t="s">
        <v>40</v>
      </c>
      <c r="B2" s="57">
        <v>5</v>
      </c>
      <c r="C2" t="s">
        <v>41</v>
      </c>
    </row>
    <row r="3" spans="1:3" x14ac:dyDescent="0.25">
      <c r="A3" t="s">
        <v>45</v>
      </c>
      <c r="B3">
        <v>6</v>
      </c>
      <c r="C3" t="s">
        <v>46</v>
      </c>
    </row>
    <row r="4" spans="1:3" x14ac:dyDescent="0.25">
      <c r="A4" s="77">
        <v>41995</v>
      </c>
      <c r="B4">
        <v>8</v>
      </c>
      <c r="C4" t="s">
        <v>2</v>
      </c>
    </row>
    <row r="5" spans="1:3" x14ac:dyDescent="0.25">
      <c r="A5" s="77">
        <v>44324</v>
      </c>
      <c r="B5">
        <v>9</v>
      </c>
      <c r="C5" t="s">
        <v>266</v>
      </c>
    </row>
  </sheetData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heat loss short - site built</vt:lpstr>
      <vt:lpstr>heat loss short - mobile home</vt:lpstr>
      <vt:lpstr>log</vt:lpstr>
      <vt:lpstr>'heat loss short - mobile home'!Print_Area</vt:lpstr>
      <vt:lpstr>'heat loss short - site built'!Print_Area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dphillips</dc:creator>
  <cp:lastModifiedBy>Melissa Dauby</cp:lastModifiedBy>
  <cp:lastPrinted>2014-12-22T13:03:01Z</cp:lastPrinted>
  <dcterms:created xsi:type="dcterms:W3CDTF">2007-08-11T11:35:28Z</dcterms:created>
  <dcterms:modified xsi:type="dcterms:W3CDTF">2022-01-03T20:30:34Z</dcterms:modified>
</cp:coreProperties>
</file>